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Profile" sheetId="2" state="visible" r:id="rId4"/>
    <sheet name="Assessment" sheetId="3" state="visible" r:id="rId5"/>
    <sheet name="Reference" sheetId="4" state="visible" r:id="rId6"/>
    <sheet name="Scores" sheetId="5" state="visible" r:id="rId7"/>
    <sheet name="Priorities" sheetId="6" state="visible" r:id="rId8"/>
  </sheets>
  <definedNames>
    <definedName function="false" hidden="true" localSheetId="2" name="_xlnm._FilterDatabase" vbProcedure="false">Assessment!$A$6:$K$55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<sst xmlns="http://schemas.openxmlformats.org/spreadsheetml/2006/main" count="614" uniqueCount="453">
  <si>
    <t xml:space="preserve">AIDIN-based Organizational Assessment Workbook</t>
  </si>
  <si>
    <t xml:space="preserve">Self-assessment of an organization's readiness to adopt, benefit from and develop AI and digital technologies for industry</t>
  </si>
  <si>
    <t xml:space="preserve">PURPOSE</t>
  </si>
  <si>
    <t xml:space="preserve">Adapts the five enabling pillars of UNIDO's AI &amp; Digital for Industry Navigator (AIDIN) from country level to organization level. Result: an overall 0–5 maturity score, a five-tier classification, pillar and dimension scores, and a ranked list of development priorities.</t>
  </si>
  <si>
    <t xml:space="preserve">IMPORTANT</t>
  </si>
  <si>
    <t xml:space="preserve">AIDIN itself is a country-level instrument. The criteria and scoring anchors in this workbook are my adaptation of AIDIN's pillars and dimensions (each criterion cites the AIDIN country indicator it mirrors). They are NOT official UNIDO indicators. Use for orientation and engagement, not as a ranking or policy advice.</t>
  </si>
  <si>
    <t xml:space="preserve">STEP 1</t>
  </si>
  <si>
    <t xml:space="preserve">Fill in the 'Profile' sheet (yellow cells).</t>
  </si>
  <si>
    <t xml:space="preserve">STEP 2</t>
  </si>
  <si>
    <t xml:space="preserve">On 'Assessment', score each criterion 0–5 in the yellow Score column, using the Low / Mid / High anchors as a guide. Record evidence and its source in the next two columns.</t>
  </si>
  <si>
    <t xml:space="preserve">STEP 3</t>
  </si>
  <si>
    <t xml:space="preserve">If a criterion cannot be assessed, leave the Score blank. Blank means 'no data' and is excluded from averages. It is NOT treated as zero.</t>
  </si>
  <si>
    <t xml:space="preserve">STEP 4</t>
  </si>
  <si>
    <t xml:space="preserve">Review 'Scores' for pillar, dimension and overall results, data-completeness flags and charts.</t>
  </si>
  <si>
    <t xml:space="preserve">STEP 5</t>
  </si>
  <si>
    <t xml:space="preserve">Use 'Priorities' to see the 10 lowest-scoring dimensions and record actions, owners and timelines.</t>
  </si>
  <si>
    <t xml:space="preserve">SCORE SCALE</t>
  </si>
  <si>
    <t xml:space="preserve">0 = absent / not in place; 1 = ad hoc, early stage; 2 = partial, first pilots; 3 = systematic, moving beyond pilots; 4 = strong, scaling across the organization; 5 = leading practice. Decimals are allowed (e.g. 2.5).</t>
  </si>
  <si>
    <t xml:space="preserve">AGGREGATION</t>
  </si>
  <si>
    <t xml:space="preserve">Follows AIDIN Annex B: criterion → dimension (mean of criteria) → pillar (mean of dimensions) → overall (mean of pillars). All means are unweighted, so each dimension carries equal weight within its pillar.</t>
  </si>
  <si>
    <t xml:space="preserve">MATURITY TIERS</t>
  </si>
  <si>
    <t xml:space="preserve">Tier 1 Nascent (&lt;1) · Tier 2 Experimenters (1 to &lt;2) · Tier 3 Ready (2 to &lt;3) · Tier 4 Enabled (3 to &lt;4) · Tier 5 Developers (4 and above). Applied to pillar and overall scores only (AIDIN Table 2).</t>
  </si>
  <si>
    <t xml:space="preserve">DATA COVERAGE</t>
  </si>
  <si>
    <t xml:space="preserve">A dimension, pillar or overall score is shown only if at least 50% of its components are scored (AIDIN's illustrative threshold; editable on 'Scores'). Scores based on incomplete data carry a confidence flag.</t>
  </si>
  <si>
    <t xml:space="preserve">OUTCOME PILLARS</t>
  </si>
  <si>
    <t xml:space="preserve">AIDIN's two outcome pillars (adoption, development) are 'to be determined' in the publication. The criteria here are provisional, drawn from the pillar descriptions in Section 2.3. They are excluded from the overall score unless you switch 'Include outcome pillars' to Yes on 'Scores'.</t>
  </si>
  <si>
    <t xml:space="preserve">CROSS-CUTTING</t>
  </si>
  <si>
    <t xml:space="preserve">Inclusion and sustainability are embedded in criteria (IN4, IN8, IN10, IE4, IE12), as in AIDIN, rather than treated as separate pillars.</t>
  </si>
  <si>
    <t xml:space="preserve">SUGGESTED ROUTES</t>
  </si>
  <si>
    <t xml:space="preserve">On 'Priorities' and 'Reference', the 'suggested delivery route' per pillar (AIM Global Centres of Excellence, UNIDO Investment Platform, IBM SkillsBuild, etc.) is my indicative mapping from the publication's descriptions, not an official UNIDO recommendation.</t>
  </si>
  <si>
    <t xml:space="preserve">COLOUR LEGEND</t>
  </si>
  <si>
    <t xml:space="preserve">Yellow fill with blue text = cells you edit. Black text = formulas (do not overwrite). Green text = links to another sheet. Grey italic row on 'Assessment' = worked example (not scored).</t>
  </si>
  <si>
    <t xml:space="preserve">Source: 'Navigating Industrial Transformation in the Age of AI – Introducing the AI &amp; Digital for Industry Navigator (AIDIN)', UNIDO, September 2026.</t>
  </si>
  <si>
    <t xml:space="preserve">Organization profile</t>
  </si>
  <si>
    <t xml:space="preserve">Field</t>
  </si>
  <si>
    <t xml:space="preserve">Your entry</t>
  </si>
  <si>
    <t xml:space="preserve">Example (format guide)</t>
  </si>
  <si>
    <t xml:space="preserve">Organization name</t>
  </si>
  <si>
    <t xml:space="preserve">Example Metals Ltd.</t>
  </si>
  <si>
    <t xml:space="preserve">Sector / sub-sector</t>
  </si>
  <si>
    <t xml:space="preserve">Manufacturing – fabricated metal products</t>
  </si>
  <si>
    <t xml:space="preserve">Country</t>
  </si>
  <si>
    <t xml:space="preserve">Egypt</t>
  </si>
  <si>
    <t xml:space="preserve">Size (employees)</t>
  </si>
  <si>
    <t xml:space="preserve">240</t>
  </si>
  <si>
    <t xml:space="preserve">Sites covered by this assessment</t>
  </si>
  <si>
    <t xml:space="preserve">2 plants, 1 head office</t>
  </si>
  <si>
    <t xml:space="preserve">Assessment date</t>
  </si>
  <si>
    <t xml:space="preserve">2026-10-15</t>
  </si>
  <si>
    <t xml:space="preserve">Assessor(s) and role</t>
  </si>
  <si>
    <t xml:space="preserve">A. Hassan, Operations Director</t>
  </si>
  <si>
    <t xml:space="preserve">Reporting period</t>
  </si>
  <si>
    <t xml:space="preserve">FY2025</t>
  </si>
  <si>
    <t xml:space="preserve">Notes / scope</t>
  </si>
  <si>
    <t xml:space="preserve">Excludes overseas sales office</t>
  </si>
  <si>
    <t xml:space="preserve">Assessment – score each criterion 0–5 (leave blank if not assessable)</t>
  </si>
  <si>
    <t xml:space="preserve">Organization:</t>
  </si>
  <si>
    <t xml:space="preserve">Criteria scored:</t>
  </si>
  <si>
    <t xml:space="preserve">EX</t>
  </si>
  <si>
    <t xml:space="preserve">Infrastructure</t>
  </si>
  <si>
    <t xml:space="preserve">Connectivity</t>
  </si>
  <si>
    <t xml:space="preserve">Example: Network coverage and speed (shows expected format – not scored)</t>
  </si>
  <si>
    <t xml:space="preserve">Fibre at 2 of 3 sites; head office on 100 Mbps DSL (IT audit, Q3 2026)</t>
  </si>
  <si>
    <t xml:space="preserve">IT Manager</t>
  </si>
  <si>
    <t xml:space="preserve">ID</t>
  </si>
  <si>
    <t xml:space="preserve">Pillar</t>
  </si>
  <si>
    <t xml:space="preserve">Dimension</t>
  </si>
  <si>
    <t xml:space="preserve">Criterion</t>
  </si>
  <si>
    <t xml:space="preserve">Low anchor (score 0–1)</t>
  </si>
  <si>
    <t xml:space="preserve">Mid anchor (score 2–3)</t>
  </si>
  <si>
    <t xml:space="preserve">High anchor (score 4–5)</t>
  </si>
  <si>
    <t xml:space="preserve">Score (0–5)</t>
  </si>
  <si>
    <t xml:space="preserve">Evidence / notes</t>
  </si>
  <si>
    <t xml:space="preserve">Evidence source / owner</t>
  </si>
  <si>
    <t xml:space="preserve">AIDIN country-level basis</t>
  </si>
  <si>
    <t xml:space="preserve">IN1</t>
  </si>
  <si>
    <t xml:space="preserve">Network coverage and speed: sites (plants, warehouses, offices) have connectivity adequate for real-time industrial data transfer.</t>
  </si>
  <si>
    <t xml:space="preserve">Basic or patchy connectivity at several sites; cannot support real-time data.</t>
  </si>
  <si>
    <t xml:space="preserve">Adequate broadband at most sites; some gaps in plants or remote locations.</t>
  </si>
  <si>
    <t xml:space="preserve">High-speed, redundant connectivity (fibre / 5G / private network) at all sites.</t>
  </si>
  <si>
    <t xml:space="preserve">5G population coverage; fixed broadband speed</t>
  </si>
  <si>
    <t xml:space="preserve">IN2</t>
  </si>
  <si>
    <t xml:space="preserve">Network reliability: internet/network disruptions rarely interrupt operations.</t>
  </si>
  <si>
    <t xml:space="preserve">Frequent outages; no backup link.</t>
  </si>
  <si>
    <t xml:space="preserve">Occasional outages; partial failover.</t>
  </si>
  <si>
    <t xml:space="preserve">Monitored uptime with SLAs and automatic failover.</t>
  </si>
  <si>
    <t xml:space="preserve">Internet reliability for firms</t>
  </si>
  <si>
    <t xml:space="preserve">IN3</t>
  </si>
  <si>
    <t xml:space="preserve">Machine and IoT connectivity: machines, sensors and assets are connected to the network (IIoT / M2M).</t>
  </si>
  <si>
    <t xml:space="preserve">Under 10% of critical machines/assets connected.</t>
  </si>
  <si>
    <t xml:space="preserve">10–50% connected; device inventory incomplete.</t>
  </si>
  <si>
    <t xml:space="preserve">Over 50% connected with a managed, secured device inventory.</t>
  </si>
  <si>
    <t xml:space="preserve">Mobile-cellular M2M subscriptions</t>
  </si>
  <si>
    <t xml:space="preserve">IN4</t>
  </si>
  <si>
    <t xml:space="preserve">Inclusive access: all staff, including women and those at remote/rural sites, have affordable devices and connectivity for their work.</t>
  </si>
  <si>
    <t xml:space="preserve">Clear gaps by gender, site or role; devices unaffordable or shared.</t>
  </si>
  <si>
    <t xml:space="preserve">Access mostly equal; some groups or sites disadvantaged.</t>
  </si>
  <si>
    <t xml:space="preserve">Equal, affordable access for all staff; gaps monitored and closed.</t>
  </si>
  <si>
    <t xml:space="preserve">Gender gap in mobile internet; rural/urban gap; device affordability</t>
  </si>
  <si>
    <t xml:space="preserve">IN5</t>
  </si>
  <si>
    <t xml:space="preserve">Compute &amp; cloud capacity</t>
  </si>
  <si>
    <t xml:space="preserve">Local compute: capacity to store and process industrial data (on-premise servers, edge devices, data centre access).</t>
  </si>
  <si>
    <t xml:space="preserve">Individual PCs only; no server or edge capacity.</t>
  </si>
  <si>
    <t xml:space="preserve">Some servers or edge capacity; limited scalability.</t>
  </si>
  <si>
    <t xml:space="preserve">Scalable on-prem/edge/colocation capacity matched to workloads.</t>
  </si>
  <si>
    <t xml:space="preserve">Data centres per 1 million inhabitants</t>
  </si>
  <si>
    <t xml:space="preserve">IN6</t>
  </si>
  <si>
    <t xml:space="preserve">Cloud and AI compute: affordable access to cloud and accelerated (GPU) compute to train and run AI models.</t>
  </si>
  <si>
    <t xml:space="preserve">No cloud use; no access to AI compute.</t>
  </si>
  <si>
    <t xml:space="preserve">Cloud used for general workloads; AI compute ad hoc or costly.</t>
  </si>
  <si>
    <t xml:space="preserve">Reliable on-demand cloud/GPU access with cost control.</t>
  </si>
  <si>
    <t xml:space="preserve">AI data centres (H100-equivalent per million inhabitants)</t>
  </si>
  <si>
    <t xml:space="preserve">IN7</t>
  </si>
  <si>
    <t xml:space="preserve">Secure hosting: servers and cloud environments are protected (encryption, access control, backups, monitoring).</t>
  </si>
  <si>
    <t xml:space="preserve">Minimal security controls; no tested backups.</t>
  </si>
  <si>
    <t xml:space="preserve">Core controls in place; monitoring or testing partial.</t>
  </si>
  <si>
    <t xml:space="preserve">Certified or audited controls, tested recovery, 24/7 monitoring.</t>
  </si>
  <si>
    <t xml:space="preserve">Secure internet servers per 1 million people</t>
  </si>
  <si>
    <t xml:space="preserve">IN8</t>
  </si>
  <si>
    <t xml:space="preserve">Electricity</t>
  </si>
  <si>
    <t xml:space="preserve">Clean energy: share of energy from clean/renewable sources, including for IT and compute loads.</t>
  </si>
  <si>
    <t xml:space="preserve">Under 10% clean energy; no plan.</t>
  </si>
  <si>
    <t xml:space="preserve">10–40% clean energy or a credible transition plan.</t>
  </si>
  <si>
    <t xml:space="preserve">Over 40% clean energy, tracked, with targets.</t>
  </si>
  <si>
    <t xml:space="preserve">Electricity generation from clean sources</t>
  </si>
  <si>
    <t xml:space="preserve">IN9</t>
  </si>
  <si>
    <t xml:space="preserve">Power reliability: stable power supply with backup (UPS/generator/storage) protecting operations and IT.</t>
  </si>
  <si>
    <t xml:space="preserve">Frequent outages; no backup.</t>
  </si>
  <si>
    <t xml:space="preserve">Occasional outages; backup covers critical loads only.</t>
  </si>
  <si>
    <t xml:space="preserve">Rare outages; tested backup for all critical systems.</t>
  </si>
  <si>
    <t xml:space="preserve">Access to electricity; grid reliability for firms</t>
  </si>
  <si>
    <t xml:space="preserve">IN10</t>
  </si>
  <si>
    <t xml:space="preserve">Energy cost and monitoring: energy costs are affordable and energy use is metered and managed.</t>
  </si>
  <si>
    <t xml:space="preserve">Costs a major burden; no metering.</t>
  </si>
  <si>
    <t xml:space="preserve">Some sub-metering; costs manageable but unmanaged.</t>
  </si>
  <si>
    <t xml:space="preserve">Real-time energy monitoring; costs optimized and benchmarked.</t>
  </si>
  <si>
    <t xml:space="preserve">Business electricity rates</t>
  </si>
  <si>
    <t xml:space="preserve">DA1</t>
  </si>
  <si>
    <t xml:space="preserve">Data</t>
  </si>
  <si>
    <t xml:space="preserve">Availability</t>
  </si>
  <si>
    <t xml:space="preserve">Data capture: operational, production, quality and supply-chain data are captured digitally and systematically.</t>
  </si>
  <si>
    <t xml:space="preserve">Mostly paper or spreadsheets; ad hoc capture.</t>
  </si>
  <si>
    <t xml:space="preserve">Key processes digitized; coverage uneven.</t>
  </si>
  <si>
    <t xml:space="preserve">End-to-end digital capture across core processes.</t>
  </si>
  <si>
    <t xml:space="preserve">Open data availability (portals, coverage)</t>
  </si>
  <si>
    <t xml:space="preserve">DA2</t>
  </si>
  <si>
    <t xml:space="preserve">Data quality and AI-readiness: data are accurate, complete, documented (metadata, provenance) and structured for AI use.</t>
  </si>
  <si>
    <t xml:space="preserve">Known quality problems; no documentation.</t>
  </si>
  <si>
    <t xml:space="preserve">Quality checks in some areas; partial documentation.</t>
  </si>
  <si>
    <t xml:space="preserve">Governed catalogue, quality metrics and lineage; AI-ready datasets.</t>
  </si>
  <si>
    <t xml:space="preserve">Quality of open data (ODIN)</t>
  </si>
  <si>
    <t xml:space="preserve">DA3</t>
  </si>
  <si>
    <t xml:space="preserve">Data access and sharing: authorized staff and partners can access the data they need; open/shared datasets used where appropriate.</t>
  </si>
  <si>
    <t xml:space="preserve">Data locked in silos or individual files.</t>
  </si>
  <si>
    <t xml:space="preserve">Access by request; some shared repositories.</t>
  </si>
  <si>
    <t xml:space="preserve">Self-service access under clear policies; data shared with partners.</t>
  </si>
  <si>
    <t xml:space="preserve">Open data portal</t>
  </si>
  <si>
    <t xml:space="preserve">DA4</t>
  </si>
  <si>
    <t xml:space="preserve">Interoperability</t>
  </si>
  <si>
    <t xml:space="preserve">System integration: IT and OT systems (ERP, MES, SCADA, sensors) are integrated; no manual re-entry between them.</t>
  </si>
  <si>
    <t xml:space="preserve">Systems isolated; manual transfers.</t>
  </si>
  <si>
    <t xml:space="preserve">Some integration; key gaps remain between IT and OT.</t>
  </si>
  <si>
    <t xml:space="preserve">Integrated architecture (e.g. integration bus / platform) across IT and OT.</t>
  </si>
  <si>
    <t xml:space="preserve">Digital integration architecture (service bus)</t>
  </si>
  <si>
    <t xml:space="preserve">DA5</t>
  </si>
  <si>
    <t xml:space="preserve">Standards and interfaces: open standards, APIs and common data models are used; low vendor lock-in.</t>
  </si>
  <si>
    <t xml:space="preserve">Proprietary formats; no APIs.</t>
  </si>
  <si>
    <t xml:space="preserve">APIs available for main systems; some standards used.</t>
  </si>
  <si>
    <t xml:space="preserve">Open standards and APIs by default; portability required in procurement.</t>
  </si>
  <si>
    <t xml:space="preserve">Government interoperability framework</t>
  </si>
  <si>
    <t xml:space="preserve">DA6</t>
  </si>
  <si>
    <t xml:space="preserve">Data exchange: secure mechanisms exist to exchange data with suppliers, customers and regulators.</t>
  </si>
  <si>
    <t xml:space="preserve">Data exchanged by email/files only.</t>
  </si>
  <si>
    <t xml:space="preserve">Some automated exchanges (EDI/API) with key partners.</t>
  </si>
  <si>
    <t xml:space="preserve">Secure, governed data exchange (data-space style) with the value chain.</t>
  </si>
  <si>
    <t xml:space="preserve">Data exchange system (DPI map)</t>
  </si>
  <si>
    <t xml:space="preserve">IE1</t>
  </si>
  <si>
    <t xml:space="preserve">Innovation ecosystem</t>
  </si>
  <si>
    <t xml:space="preserve">Skills &amp; workforce</t>
  </si>
  <si>
    <t xml:space="preserve">Foundational digital and AI skills: staff have basic digital/AI literacy and receive training.</t>
  </si>
  <si>
    <t xml:space="preserve">Little or no training; low literacy.</t>
  </si>
  <si>
    <t xml:space="preserve">Training for some roles; literacy mixed.</t>
  </si>
  <si>
    <t xml:space="preserve">Tiered training (foundation / practitioner / advanced) for all relevant staff.</t>
  </si>
  <si>
    <t xml:space="preserve">STEM graduates; vocational enrolment</t>
  </si>
  <si>
    <t xml:space="preserve">IE2</t>
  </si>
  <si>
    <t xml:space="preserve">Technical talent: in-house or contracted data, AI, software and engineering expertise is available.</t>
  </si>
  <si>
    <t xml:space="preserve">No dedicated technical staff.</t>
  </si>
  <si>
    <t xml:space="preserve">A few specialists or reliable contractors.</t>
  </si>
  <si>
    <t xml:space="preserve">Established multi-disciplinary data/AI/OT team.</t>
  </si>
  <si>
    <t xml:space="preserve">Employment in STEM occupations</t>
  </si>
  <si>
    <t xml:space="preserve">IE3</t>
  </si>
  <si>
    <t xml:space="preserve">Retention and upskilling: skilled staff are retained; reskilling pathways and TVET partnerships exist.</t>
  </si>
  <si>
    <t xml:space="preserve">High turnover of skilled staff; no pathways.</t>
  </si>
  <si>
    <t xml:space="preserve">Some retention measures; ad hoc upskilling.</t>
  </si>
  <si>
    <t xml:space="preserve">Low attrition; structured career and reskilling pathways.</t>
  </si>
  <si>
    <t xml:space="preserve">Retention of talent; vocational education</t>
  </si>
  <si>
    <t xml:space="preserve">IE4</t>
  </si>
  <si>
    <t xml:space="preserve">Gender parity: women are represented in technical/STEM roles and in AI/digital training.</t>
  </si>
  <si>
    <t xml:space="preserve">Women clearly under-represented; not monitored.</t>
  </si>
  <si>
    <t xml:space="preserve">Parity tracked; partial progress.</t>
  </si>
  <si>
    <t xml:space="preserve">Near parity in technical roles and training; targets met.</t>
  </si>
  <si>
    <t xml:space="preserve">Gender parity in STEM roles and graduates</t>
  </si>
  <si>
    <t xml:space="preserve">IE5</t>
  </si>
  <si>
    <t xml:space="preserve">Leadership capability: managers and procurement can assess AI solutions, oversee delivery and challenge vendor claims.</t>
  </si>
  <si>
    <t xml:space="preserve">No capability to evaluate AI offers.</t>
  </si>
  <si>
    <t xml:space="preserve">Some managers trained; relies on vendors.</t>
  </si>
  <si>
    <t xml:space="preserve">Trained leaders and procurement with evaluation criteria.</t>
  </si>
  <si>
    <t xml:space="preserve">Capability gap noted in Section 1.3 of the publication</t>
  </si>
  <si>
    <t xml:space="preserve">IE6</t>
  </si>
  <si>
    <t xml:space="preserve">Research</t>
  </si>
  <si>
    <t xml:space="preserve">R&amp;D effort: share of budget/revenue spent on R&amp;D or structured experimentation.</t>
  </si>
  <si>
    <t xml:space="preserve">No R&amp;D or experimentation budget.</t>
  </si>
  <si>
    <t xml:space="preserve">Small or irregular R&amp;D budget.</t>
  </si>
  <si>
    <t xml:space="preserve">Dedicated, sustained R&amp;D/innovation budget.</t>
  </si>
  <si>
    <t xml:space="preserve">Gross expenditure on R&amp;D (% GDP)</t>
  </si>
  <si>
    <t xml:space="preserve">IE7</t>
  </si>
  <si>
    <t xml:space="preserve">Intellectual property: patents, registered designs or documented proprietary know-how.</t>
  </si>
  <si>
    <t xml:space="preserve">None.</t>
  </si>
  <si>
    <t xml:space="preserve">Some IP or documented know-how.</t>
  </si>
  <si>
    <t xml:space="preserve">Active IP portfolio managed strategically.</t>
  </si>
  <si>
    <t xml:space="preserve">Patents by origin</t>
  </si>
  <si>
    <t xml:space="preserve">IE8</t>
  </si>
  <si>
    <t xml:space="preserve">Research collaboration: active collaboration with universities, research institutes and technology providers.</t>
  </si>
  <si>
    <t xml:space="preserve">No external collaboration.</t>
  </si>
  <si>
    <t xml:space="preserve">Occasional projects or informal ties.</t>
  </si>
  <si>
    <t xml:space="preserve">Ongoing joint projects, labs or consortia.</t>
  </si>
  <si>
    <t xml:space="preserve">University–industry R&amp;D collaboration</t>
  </si>
  <si>
    <t xml:space="preserve">IE9</t>
  </si>
  <si>
    <t xml:space="preserve">Corporate</t>
  </si>
  <si>
    <t xml:space="preserve">Product and process innovation: new or improved products, services or processes introduced in the last 3 years.</t>
  </si>
  <si>
    <t xml:space="preserve">One or two incremental changes.</t>
  </si>
  <si>
    <t xml:space="preserve">Regular, measurable innovation with new revenue.</t>
  </si>
  <si>
    <t xml:space="preserve">New products/services; new business density</t>
  </si>
  <si>
    <t xml:space="preserve">IE10</t>
  </si>
  <si>
    <t xml:space="preserve">Basic digital adoption: core digital tools (website, digital records, cloud software, e-payments) are in routine use.</t>
  </si>
  <si>
    <t xml:space="preserve">Largely manual operations.</t>
  </si>
  <si>
    <t xml:space="preserve">Some tools; inconsistent use.</t>
  </si>
  <si>
    <t xml:space="preserve">Digital tools embedded in daily operations.</t>
  </si>
  <si>
    <t xml:space="preserve">Firms with websites</t>
  </si>
  <si>
    <t xml:space="preserve">IE11</t>
  </si>
  <si>
    <t xml:space="preserve">Self-financed innovation: innovation is funded from the organization's own resources.</t>
  </si>
  <si>
    <t xml:space="preserve">Entirely dependent on external funding or none.</t>
  </si>
  <si>
    <t xml:space="preserve">Mixed funding; own share small.</t>
  </si>
  <si>
    <t xml:space="preserve">Substantial own funding committed to innovation.</t>
  </si>
  <si>
    <t xml:space="preserve">GERD financed by business</t>
  </si>
  <si>
    <t xml:space="preserve">IE12</t>
  </si>
  <si>
    <t xml:space="preserve">Inclusive ownership and leadership: women hold ownership and senior leadership positions.</t>
  </si>
  <si>
    <t xml:space="preserve">Not represented; not tracked.</t>
  </si>
  <si>
    <t xml:space="preserve">Some representation; tracked.</t>
  </si>
  <si>
    <t xml:space="preserve">Balanced representation with targets.</t>
  </si>
  <si>
    <t xml:space="preserve">Share of businesses owned by women</t>
  </si>
  <si>
    <t xml:space="preserve">CA1</t>
  </si>
  <si>
    <t xml:space="preserve">Capital</t>
  </si>
  <si>
    <t xml:space="preserve">Broad investment &amp; finance</t>
  </si>
  <si>
    <t xml:space="preserve">Capital investment: ongoing investment in equipment, technology and facilities.</t>
  </si>
  <si>
    <t xml:space="preserve">Minimal investment; ageing assets.</t>
  </si>
  <si>
    <t xml:space="preserve">Moderate, mainly maintenance capex.</t>
  </si>
  <si>
    <t xml:space="preserve">Sustained growth-oriented investment in modernization.</t>
  </si>
  <si>
    <t xml:space="preserve">Gross fixed capital formation</t>
  </si>
  <si>
    <t xml:space="preserve">CA2</t>
  </si>
  <si>
    <t xml:space="preserve">Access to finance: able to obtain credit, equity or market finance on reasonable terms.</t>
  </si>
  <si>
    <t xml:space="preserve">Cannot access finance.</t>
  </si>
  <si>
    <t xml:space="preserve">Access with difficulty or high cost.</t>
  </si>
  <si>
    <t xml:space="preserve">Diverse, affordable financing options.</t>
  </si>
  <si>
    <t xml:space="preserve">Market capitalization (% GDP)</t>
  </si>
  <si>
    <t xml:space="preserve">CA3</t>
  </si>
  <si>
    <t xml:space="preserve">External investment and partnerships: attracts or partners with external (including foreign) investors or development funders.</t>
  </si>
  <si>
    <t xml:space="preserve">Some partnerships or one-off funding.</t>
  </si>
  <si>
    <t xml:space="preserve">Established investor/partner base.</t>
  </si>
  <si>
    <t xml:space="preserve">Foreign direct investment</t>
  </si>
  <si>
    <t xml:space="preserve">CA4</t>
  </si>
  <si>
    <t xml:space="preserve">Digital &amp; innovation finance</t>
  </si>
  <si>
    <t xml:space="preserve">Digital budget: dedicated multi-year budget for software, data, AI and skills.</t>
  </si>
  <si>
    <t xml:space="preserve">No digital budget.</t>
  </si>
  <si>
    <t xml:space="preserve">Annual ad hoc budget.</t>
  </si>
  <si>
    <t xml:space="preserve">Ring-fenced multi-year digital/AI budget.</t>
  </si>
  <si>
    <t xml:space="preserve">Software spending (% GDP)</t>
  </si>
  <si>
    <t xml:space="preserve">CA5</t>
  </si>
  <si>
    <t xml:space="preserve">Risk finance for scaling: access to venture, grant or blended finance to scale AI pilots.</t>
  </si>
  <si>
    <t xml:space="preserve">None; pilots stall.</t>
  </si>
  <si>
    <t xml:space="preserve">Occasional grants; limited scale-up money.</t>
  </si>
  <si>
    <t xml:space="preserve">Funding pipeline for pilot-to-scale.</t>
  </si>
  <si>
    <t xml:space="preserve">Venture capital received</t>
  </si>
  <si>
    <t xml:space="preserve">CA6</t>
  </si>
  <si>
    <t xml:space="preserve">Investment case discipline: ROI and benefits are tracked for digital/AI investments.</t>
  </si>
  <si>
    <t xml:space="preserve">No business cases.</t>
  </si>
  <si>
    <t xml:space="preserve">Business cases for major projects only.</t>
  </si>
  <si>
    <t xml:space="preserve">Standard business case and benefits tracking.</t>
  </si>
  <si>
    <t xml:space="preserve">Publication Section 2.3 (scaling beyond pilots)</t>
  </si>
  <si>
    <t xml:space="preserve">GO1</t>
  </si>
  <si>
    <t xml:space="preserve">Governance</t>
  </si>
  <si>
    <t xml:space="preserve">Strategy</t>
  </si>
  <si>
    <t xml:space="preserve">AI/digital strategy: documented strategy with objectives, owners and KPIs, tied to business strategy.</t>
  </si>
  <si>
    <t xml:space="preserve">No strategy.</t>
  </si>
  <si>
    <t xml:space="preserve">Draft or high-level strategy; weak ownership.</t>
  </si>
  <si>
    <t xml:space="preserve">Approved strategy with owners, KPIs, budget and review cycle.</t>
  </si>
  <si>
    <t xml:space="preserve">National AI strategy</t>
  </si>
  <si>
    <t xml:space="preserve">GO2</t>
  </si>
  <si>
    <t xml:space="preserve">Emerging technology roadmap: roadmap for IIoT, digital twins, robotics, etc., with sequencing and resources.</t>
  </si>
  <si>
    <t xml:space="preserve">No roadmap.</t>
  </si>
  <si>
    <t xml:space="preserve">Initial list of initiatives.</t>
  </si>
  <si>
    <t xml:space="preserve">Sequenced, resourced roadmap reviewed regularly.</t>
  </si>
  <si>
    <t xml:space="preserve">National strategy on innovative technologies</t>
  </si>
  <si>
    <t xml:space="preserve">GO3</t>
  </si>
  <si>
    <t xml:space="preserve">Responsible-AI principles: published ethics/responsible-AI principles or framework.</t>
  </si>
  <si>
    <t xml:space="preserve">Informal or draft principles.</t>
  </si>
  <si>
    <t xml:space="preserve">Published principles embedded in processes.</t>
  </si>
  <si>
    <t xml:space="preserve">National ethics / responsible AI framework</t>
  </si>
  <si>
    <t xml:space="preserve">GO4</t>
  </si>
  <si>
    <t xml:space="preserve">Policy &amp; regulation</t>
  </si>
  <si>
    <t xml:space="preserve">Data protection and privacy: policies and compliance for personal and sensitive data; data sovereignty respected.</t>
  </si>
  <si>
    <t xml:space="preserve">No policy.</t>
  </si>
  <si>
    <t xml:space="preserve">Policy exists; compliance partial.</t>
  </si>
  <si>
    <t xml:space="preserve">Full compliance, assigned owner, audited.</t>
  </si>
  <si>
    <t xml:space="preserve">Data protection &amp; privacy legislation</t>
  </si>
  <si>
    <t xml:space="preserve">GO5</t>
  </si>
  <si>
    <t xml:space="preserve">Safe experimentation: AI is piloted in controlled settings with risk gates before production.</t>
  </si>
  <si>
    <t xml:space="preserve">No controls on AI use.</t>
  </si>
  <si>
    <t xml:space="preserve">Informal pilot reviews.</t>
  </si>
  <si>
    <t xml:space="preserve">Formal sandbox/stage-gate process.</t>
  </si>
  <si>
    <t xml:space="preserve">Regulatory sandboxes</t>
  </si>
  <si>
    <t xml:space="preserve">GO6</t>
  </si>
  <si>
    <t xml:space="preserve">Regulatory and standards compliance: awareness of and compliance with regulations, standards and value-chain AI requirements.</t>
  </si>
  <si>
    <t xml:space="preserve">Unaware of requirements.</t>
  </si>
  <si>
    <t xml:space="preserve">Aware; compliance partial.</t>
  </si>
  <si>
    <t xml:space="preserve">Systematic monitoring and compliance.</t>
  </si>
  <si>
    <t xml:space="preserve">Regulatory quality</t>
  </si>
  <si>
    <t xml:space="preserve">GO7</t>
  </si>
  <si>
    <t xml:space="preserve">AI oversight: human oversight, monitoring, auditing and incident handling for AI systems in operation.</t>
  </si>
  <si>
    <t xml:space="preserve">Oversight for some systems.</t>
  </si>
  <si>
    <t xml:space="preserve">Defined oversight, reliability monitoring and incident process for all AI systems.</t>
  </si>
  <si>
    <t xml:space="preserve">AI for Industry Governance Framework; APRL</t>
  </si>
  <si>
    <t xml:space="preserve">OA1</t>
  </si>
  <si>
    <t xml:space="preserve">AI &amp; digital adoption in industry</t>
  </si>
  <si>
    <t xml:space="preserve">IT/OT integration</t>
  </si>
  <si>
    <t xml:space="preserve">Machinery is instrumented and IT and OT systems are integrated.</t>
  </si>
  <si>
    <t xml:space="preserve">Little instrumentation.</t>
  </si>
  <si>
    <t xml:space="preserve">Partial instrumentation and integration.</t>
  </si>
  <si>
    <t xml:space="preserve">Comprehensive, real-time IT/OT integration.</t>
  </si>
  <si>
    <t xml:space="preserve">Outcome pillar (provisional)</t>
  </si>
  <si>
    <t xml:space="preserve">OA2</t>
  </si>
  <si>
    <t xml:space="preserve">Automation</t>
  </si>
  <si>
    <t xml:space="preserve">Automation maturity, including human–machine collaboration.</t>
  </si>
  <si>
    <t xml:space="preserve">Mostly manual.</t>
  </si>
  <si>
    <t xml:space="preserve">Selective automation.</t>
  </si>
  <si>
    <t xml:space="preserve">Advanced automation with safe human–machine collaboration.</t>
  </si>
  <si>
    <t xml:space="preserve">OA3</t>
  </si>
  <si>
    <t xml:space="preserve">Digital twins &amp; simulation</t>
  </si>
  <si>
    <t xml:space="preserve">Use of digital twins and immersive tools for simulation and training.</t>
  </si>
  <si>
    <t xml:space="preserve">Pilots or isolated models.</t>
  </si>
  <si>
    <t xml:space="preserve">Digital twins used operationally across assets/processes.</t>
  </si>
  <si>
    <t xml:space="preserve">OA4</t>
  </si>
  <si>
    <t xml:space="preserve">AI-driven optimization</t>
  </si>
  <si>
    <t xml:space="preserve">AI-driven optimization of production (predictive maintenance, automated quality control, etc.).</t>
  </si>
  <si>
    <t xml:space="preserve">No AI in operations.</t>
  </si>
  <si>
    <t xml:space="preserve">Pilots in one or two use cases.</t>
  </si>
  <si>
    <t xml:space="preserve">Several AI use cases in production, delivering measured value.</t>
  </si>
  <si>
    <t xml:space="preserve">OA5</t>
  </si>
  <si>
    <t xml:space="preserve">Smart logistics</t>
  </si>
  <si>
    <t xml:space="preserve">Smart logistics and supply-chain visibility.</t>
  </si>
  <si>
    <t xml:space="preserve">Manual tracking.</t>
  </si>
  <si>
    <t xml:space="preserve">Partial digital tracking.</t>
  </si>
  <si>
    <t xml:space="preserve">Real-time, data-driven logistics across the supply chain.</t>
  </si>
  <si>
    <t xml:space="preserve">OD1</t>
  </si>
  <si>
    <t xml:space="preserve">AI &amp; digital development for industry</t>
  </si>
  <si>
    <t xml:space="preserve">Servitization</t>
  </si>
  <si>
    <t xml:space="preserve">Shift of value from physical products towards services and platforms.</t>
  </si>
  <si>
    <t xml:space="preserve">Products only.</t>
  </si>
  <si>
    <t xml:space="preserve">Some services around products.</t>
  </si>
  <si>
    <t xml:space="preserve">Significant revenue from digital services/platforms.</t>
  </si>
  <si>
    <t xml:space="preserve">OD2</t>
  </si>
  <si>
    <t xml:space="preserve">Digital product innovation</t>
  </si>
  <si>
    <t xml:space="preserve">Development of digital products, services and business models in-house.</t>
  </si>
  <si>
    <t xml:space="preserve">Pilots or small offerings.</t>
  </si>
  <si>
    <t xml:space="preserve">Established digital products with users/revenue.</t>
  </si>
  <si>
    <t xml:space="preserve">OD3</t>
  </si>
  <si>
    <t xml:space="preserve">AI product innovation</t>
  </si>
  <si>
    <t xml:space="preserve">Development of AI-based products or solutions in-house (rather than only consuming external ones).</t>
  </si>
  <si>
    <t xml:space="preserve">Prototypes or fine-tuned third-party models.</t>
  </si>
  <si>
    <t xml:space="preserve">Own AI products or models in production.</t>
  </si>
  <si>
    <t xml:space="preserve">Reference tables</t>
  </si>
  <si>
    <t xml:space="preserve">Tier</t>
  </si>
  <si>
    <t xml:space="preserve">Label</t>
  </si>
  <si>
    <t xml:space="preserve">Lower bound (≥)</t>
  </si>
  <si>
    <t xml:space="preserve">Score band</t>
  </si>
  <si>
    <t xml:space="preserve">What it means (AIDIN Table 2, country level)</t>
  </si>
  <si>
    <t xml:space="preserve">Tier 1</t>
  </si>
  <si>
    <t xml:space="preserve">Tier 1 – Nascent</t>
  </si>
  <si>
    <t xml:space="preserve">Below 1</t>
  </si>
  <si>
    <t xml:space="preserve">Early-stage digital foundations; limited AI activity</t>
  </si>
  <si>
    <t xml:space="preserve">Tier 2</t>
  </si>
  <si>
    <t xml:space="preserve">Tier 2 – Experimenters</t>
  </si>
  <si>
    <t xml:space="preserve">1 to under 2</t>
  </si>
  <si>
    <t xml:space="preserve">Initial digital infrastructure; first AI pilots</t>
  </si>
  <si>
    <t xml:space="preserve">Tier 3</t>
  </si>
  <si>
    <t xml:space="preserve">Tier 3 – Ready</t>
  </si>
  <si>
    <t xml:space="preserve">2 to under 3</t>
  </si>
  <si>
    <t xml:space="preserve">Moving beyond pilots; AI adoption becoming systematic</t>
  </si>
  <si>
    <t xml:space="preserve">Tier 4</t>
  </si>
  <si>
    <t xml:space="preserve">Tier 4 – Enabled</t>
  </si>
  <si>
    <t xml:space="preserve">3 to under 4</t>
  </si>
  <si>
    <t xml:space="preserve">Strong AI ecosystem; scaling across sectors</t>
  </si>
  <si>
    <t xml:space="preserve">Tier 5</t>
  </si>
  <si>
    <t xml:space="preserve">Tier 5 – Developers</t>
  </si>
  <si>
    <t xml:space="preserve">4 and above</t>
  </si>
  <si>
    <t xml:space="preserve">Frontier AI capabilities; global benchmarks</t>
  </si>
  <si>
    <t xml:space="preserve">Tier bounds from AIDIN Table 2 / Annex B. 'Country' wording is retained from the source; read as organization-level in this workbook.</t>
  </si>
  <si>
    <t xml:space="preserve">Suggested delivery route (indicative – assessor's mapping, not official UNIDO guidance)</t>
  </si>
  <si>
    <t xml:space="preserve">AIM Global Centres of Excellence (technology transfer and demonstration)</t>
  </si>
  <si>
    <t xml:space="preserve">AI for Industry Governance Framework (data governance); AIM Global Centres of Excellence</t>
  </si>
  <si>
    <t xml:space="preserve">IBM SkillsBuild; AI &amp; Digital for Industry Skills Curriculum (under development); Centres of Excellence</t>
  </si>
  <si>
    <t xml:space="preserve">UNIDO Investment Platform</t>
  </si>
  <si>
    <t xml:space="preserve">AI for Industry Governance Framework (incl. AI Performance Readiness Levels)</t>
  </si>
  <si>
    <t xml:space="preserve">Lighthouse Solutions Launchpad; AIM Global Centres of Excellence</t>
  </si>
  <si>
    <t xml:space="preserve">AIM Global Centres of Excellence (local innovation and entrepreneurship); Lighthouse Solutions Launchpad</t>
  </si>
  <si>
    <t xml:space="preserve">Maturity results</t>
  </si>
  <si>
    <t xml:space="preserve">Minimum coverage threshold</t>
  </si>
  <si>
    <t xml:space="preserve">Assumption: 50% is AIDIN's illustrative starting threshold (Annex B).</t>
  </si>
  <si>
    <t xml:space="preserve">Include outcome pillars in overall score?</t>
  </si>
  <si>
    <t xml:space="preserve">No</t>
  </si>
  <si>
    <t xml:space="preserve">Default No: outcome pillars are provisional in AIDIN.</t>
  </si>
  <si>
    <t xml:space="preserve">Pillar results</t>
  </si>
  <si>
    <t xml:space="preserve">Type</t>
  </si>
  <si>
    <t xml:space="preserve">Included in overall?</t>
  </si>
  <si>
    <t xml:space="preserve"># criteria</t>
  </si>
  <si>
    <t xml:space="preserve"># scored</t>
  </si>
  <si>
    <t xml:space="preserve">Data completeness</t>
  </si>
  <si>
    <t xml:space="preserve">Dimensions scored</t>
  </si>
  <si>
    <t xml:space="preserve">Dimensions total</t>
  </si>
  <si>
    <t xml:space="preserve">Pillar score (0–5)</t>
  </si>
  <si>
    <t xml:space="preserve">Maturity tier</t>
  </si>
  <si>
    <t xml:space="preserve">Data confidence</t>
  </si>
  <si>
    <t xml:space="preserve">Enabling</t>
  </si>
  <si>
    <t xml:space="preserve">Yes</t>
  </si>
  <si>
    <t xml:space="preserve">Outcome (provisional)</t>
  </si>
  <si>
    <t xml:space="preserve">OVERALL MATURITY</t>
  </si>
  <si>
    <t xml:space="preserve">Mean of included pillars</t>
  </si>
  <si>
    <t xml:space="preserve">Dimension results</t>
  </si>
  <si>
    <t xml:space="preserve">Coverage</t>
  </si>
  <si>
    <t xml:space="preserve">Dimension score (0–5)</t>
  </si>
  <si>
    <t xml:space="preserve">Priority sort key (helper)</t>
  </si>
  <si>
    <t xml:space="preserve">Helper column H adds a tiny row-based tie-breaker so the Priorities sheet can rank dimensions without ties. Ignore it.</t>
  </si>
  <si>
    <t xml:space="preserve">Development priorities – 10 lowest-scoring dimensions</t>
  </si>
  <si>
    <t xml:space="preserve">Auto-ranked from 'Scores' (included pillars only). Complete the yellow columns to build your action plan. Orientation only – not policy advice.</t>
  </si>
  <si>
    <t xml:space="preserve">Rank</t>
  </si>
  <si>
    <t xml:space="preserve">Sort key</t>
  </si>
  <si>
    <t xml:space="preserve">Next whole-point milestone</t>
  </si>
  <si>
    <t xml:space="preserve">Gap to milestone</t>
  </si>
  <si>
    <t xml:space="preserve">Suggested delivery route (indicative)</t>
  </si>
  <si>
    <t xml:space="preserve">Recommended action</t>
  </si>
  <si>
    <t xml:space="preserve">Owner</t>
  </si>
  <si>
    <t xml:space="preserve">Target date</t>
  </si>
  <si>
    <t xml:space="preserve">Status</t>
  </si>
</sst>
</file>

<file path=xl/styles.xml><?xml version="1.0" encoding="utf-8"?>
<styleSheet xmlns="http://schemas.openxmlformats.org/spreadsheetml/2006/main">
  <numFmts count="4">
    <numFmt numFmtId="164" formatCode="General"/>
    <numFmt numFmtId="165" formatCode="0%"/>
    <numFmt numFmtId="166" formatCode="0.00"/>
    <numFmt numFmtId="167" formatCode="0.00000"/>
  </numFmts>
  <fonts count="21">
    <font>
      <sz val="11"/>
      <color theme="1"/>
      <name val="Calibri"/>
      <family val="2"/>
      <charset val="1"/>
    </font>
    <font>
      <sz val="10"/>
      <name val="Arial"/>
      <family val="0"/>
    </font>
    <font>
      <sz val="10"/>
      <name val="Arial"/>
      <family val="0"/>
    </font>
    <font>
      <sz val="10"/>
      <name val="Arial"/>
      <family val="0"/>
    </font>
    <font>
      <b val="true"/>
      <sz val="16"/>
      <color rgb="FF0B5CA8"/>
      <name val="Arial"/>
      <family val="0"/>
      <charset val="1"/>
    </font>
    <font>
      <i val="true"/>
      <sz val="10"/>
      <color rgb="FF595959"/>
      <name val="Arial"/>
      <family val="0"/>
      <charset val="1"/>
    </font>
    <font>
      <b val="true"/>
      <sz val="10"/>
      <color rgb="FFFFFFFF"/>
      <name val="Arial"/>
      <family val="0"/>
      <charset val="1"/>
    </font>
    <font>
      <sz val="10"/>
      <name val="Arial"/>
      <family val="0"/>
      <charset val="1"/>
    </font>
    <font>
      <i val="true"/>
      <sz val="9"/>
      <color rgb="FF595959"/>
      <name val="Arial"/>
      <family val="0"/>
      <charset val="1"/>
    </font>
    <font>
      <b val="true"/>
      <sz val="14"/>
      <color rgb="FF0B5CA8"/>
      <name val="Arial"/>
      <family val="0"/>
      <charset val="1"/>
    </font>
    <font>
      <b val="true"/>
      <sz val="10"/>
      <name val="Arial"/>
      <family val="0"/>
      <charset val="1"/>
    </font>
    <font>
      <sz val="10"/>
      <color rgb="FF0000FF"/>
      <name val="Arial"/>
      <family val="0"/>
      <charset val="1"/>
    </font>
    <font>
      <i val="true"/>
      <sz val="10"/>
      <color rgb="FF808080"/>
      <name val="Arial"/>
      <family val="0"/>
      <charset val="1"/>
    </font>
    <font>
      <sz val="10"/>
      <color rgb="FF008000"/>
      <name val="Arial"/>
      <family val="0"/>
      <charset val="1"/>
    </font>
    <font>
      <sz val="10"/>
      <color rgb="FF000000"/>
      <name val="Arial"/>
      <family val="0"/>
      <charset val="1"/>
    </font>
    <font>
      <b val="true"/>
      <sz val="12"/>
      <color rgb="FF0B5CA8"/>
      <name val="Arial"/>
      <family val="0"/>
      <charset val="1"/>
    </font>
    <font>
      <b val="true"/>
      <sz val="12"/>
      <name val="Arial"/>
      <family val="0"/>
      <charset val="1"/>
    </font>
    <font>
      <b val="true"/>
      <sz val="11"/>
      <name val="Arial"/>
      <family val="0"/>
      <charset val="1"/>
    </font>
    <font>
      <sz val="10"/>
      <color rgb="FF808080"/>
      <name val="Arial"/>
      <family val="0"/>
      <charset val="1"/>
    </font>
    <font>
      <b val="true"/>
      <sz val="18"/>
      <color rgb="FF000000"/>
      <name val="Calibri"/>
      <family val="2"/>
    </font>
    <font>
      <sz val="10"/>
      <color rgb="FF000000"/>
      <name val="Calibri"/>
      <family val="2"/>
    </font>
  </fonts>
  <fills count="10">
    <fill>
      <patternFill patternType="none"/>
    </fill>
    <fill>
      <patternFill patternType="gray125"/>
    </fill>
    <fill>
      <patternFill patternType="solid">
        <fgColor rgb="FF0B5CA8"/>
        <bgColor rgb="FF008080"/>
      </patternFill>
    </fill>
    <fill>
      <patternFill patternType="solid">
        <fgColor rgb="FFFFF2CC"/>
        <bgColor rgb="FFFCE4D6"/>
      </patternFill>
    </fill>
    <fill>
      <patternFill patternType="solid">
        <fgColor rgb="FFF2F2F2"/>
        <bgColor rgb="FFEDEDED"/>
      </patternFill>
    </fill>
    <fill>
      <patternFill patternType="solid">
        <fgColor rgb="FFFCE4D6"/>
        <bgColor rgb="FFFFF2CC"/>
      </patternFill>
    </fill>
    <fill>
      <patternFill patternType="solid">
        <fgColor rgb="FFDDEBF7"/>
        <bgColor rgb="FFEDEDED"/>
      </patternFill>
    </fill>
    <fill>
      <patternFill patternType="solid">
        <fgColor rgb="FFE2EFDA"/>
        <bgColor rgb="FFEDEDED"/>
      </patternFill>
    </fill>
    <fill>
      <patternFill patternType="solid">
        <fgColor rgb="FFE4DFEC"/>
        <bgColor rgb="FFD9D9D9"/>
      </patternFill>
    </fill>
    <fill>
      <patternFill patternType="solid">
        <fgColor rgb="FFEDEDED"/>
        <bgColor rgb="FFF2F2F2"/>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fals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11" fillId="3" borderId="1" xfId="0" applyFont="true" applyBorder="true" applyAlignment="true" applyProtection="false">
      <alignment horizontal="general" vertical="top" textRotation="0" wrapText="true" indent="0" shrinkToFit="false"/>
      <protection locked="true" hidden="false"/>
    </xf>
    <xf numFmtId="164" fontId="12" fillId="0"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12" fillId="4" borderId="1" xfId="0" applyFont="true" applyBorder="true" applyAlignment="true" applyProtection="false">
      <alignment horizontal="general" vertical="top" textRotation="0" wrapText="tru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7" fillId="5" borderId="1" xfId="0" applyFont="true" applyBorder="true" applyAlignment="true" applyProtection="false">
      <alignment horizontal="general" vertical="top" textRotation="0" wrapText="true" indent="0" shrinkToFit="false"/>
      <protection locked="true" hidden="false"/>
    </xf>
    <xf numFmtId="164" fontId="11" fillId="3" borderId="1" xfId="0" applyFont="true" applyBorder="true" applyAlignment="true" applyProtection="false">
      <alignment horizontal="center" vertical="top" textRotation="0" wrapText="false" indent="0" shrinkToFit="false"/>
      <protection locked="true" hidden="false"/>
    </xf>
    <xf numFmtId="164" fontId="7" fillId="6" borderId="1" xfId="0" applyFont="true" applyBorder="true" applyAlignment="true" applyProtection="false">
      <alignment horizontal="general" vertical="top" textRotation="0" wrapText="true" indent="0" shrinkToFit="false"/>
      <protection locked="true" hidden="false"/>
    </xf>
    <xf numFmtId="164" fontId="7" fillId="7" borderId="1" xfId="0" applyFont="true" applyBorder="true" applyAlignment="true" applyProtection="false">
      <alignment horizontal="general" vertical="top" textRotation="0" wrapText="true" indent="0" shrinkToFit="false"/>
      <protection locked="true" hidden="false"/>
    </xf>
    <xf numFmtId="164" fontId="7" fillId="3" borderId="1" xfId="0" applyFont="true" applyBorder="true" applyAlignment="true" applyProtection="false">
      <alignment horizontal="general" vertical="top" textRotation="0" wrapText="true" indent="0" shrinkToFit="false"/>
      <protection locked="true" hidden="false"/>
    </xf>
    <xf numFmtId="164" fontId="7" fillId="8" borderId="1" xfId="0" applyFont="true" applyBorder="true" applyAlignment="true" applyProtection="false">
      <alignment horizontal="general" vertical="top" textRotation="0" wrapText="true" indent="0" shrinkToFit="false"/>
      <protection locked="true" hidden="false"/>
    </xf>
    <xf numFmtId="164" fontId="7" fillId="9" borderId="1" xfId="0" applyFont="true" applyBorder="true" applyAlignment="true" applyProtection="false">
      <alignment horizontal="general" vertical="top" textRotation="0" wrapText="true" indent="0" shrinkToFit="false"/>
      <protection locked="true" hidden="false"/>
    </xf>
    <xf numFmtId="164" fontId="14" fillId="0" borderId="1"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5" fontId="11" fillId="3" borderId="1" xfId="0" applyFont="true" applyBorder="true" applyAlignment="true" applyProtection="false">
      <alignment horizontal="center" vertical="bottom" textRotation="0" wrapText="false" indent="0" shrinkToFit="false"/>
      <protection locked="true" hidden="false"/>
    </xf>
    <xf numFmtId="164" fontId="11" fillId="3" borderId="1" xfId="0" applyFont="true" applyBorder="true" applyAlignment="true" applyProtection="false">
      <alignment horizontal="center"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7" fillId="5" borderId="1" xfId="0" applyFont="true" applyBorder="tru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center" vertical="center" textRotation="0" wrapText="true" indent="0" shrinkToFit="false"/>
      <protection locked="true" hidden="false"/>
    </xf>
    <xf numFmtId="165" fontId="7" fillId="0" borderId="1" xfId="0" applyFont="true" applyBorder="true" applyAlignment="true" applyProtection="false">
      <alignment horizontal="center" vertical="center" textRotation="0" wrapText="true" indent="0" shrinkToFit="false"/>
      <protection locked="true" hidden="false"/>
    </xf>
    <xf numFmtId="166" fontId="7" fillId="0" borderId="1" xfId="0" applyFont="true" applyBorder="true" applyAlignment="true" applyProtection="false">
      <alignment horizontal="center" vertical="center" textRotation="0" wrapText="true" indent="0" shrinkToFit="false"/>
      <protection locked="true" hidden="false"/>
    </xf>
    <xf numFmtId="164" fontId="7" fillId="6" borderId="1" xfId="0" applyFont="true" applyBorder="true" applyAlignment="true" applyProtection="false">
      <alignment horizontal="general" vertical="center" textRotation="0" wrapText="true" indent="0" shrinkToFit="false"/>
      <protection locked="true" hidden="false"/>
    </xf>
    <xf numFmtId="164" fontId="7" fillId="7" borderId="1" xfId="0" applyFont="true" applyBorder="true" applyAlignment="true" applyProtection="false">
      <alignment horizontal="general" vertical="center" textRotation="0" wrapText="true" indent="0" shrinkToFit="false"/>
      <protection locked="true" hidden="false"/>
    </xf>
    <xf numFmtId="164" fontId="7" fillId="3" borderId="1" xfId="0" applyFont="true" applyBorder="true" applyAlignment="true" applyProtection="false">
      <alignment horizontal="general" vertical="center" textRotation="0" wrapText="true" indent="0" shrinkToFit="false"/>
      <protection locked="true" hidden="false"/>
    </xf>
    <xf numFmtId="164" fontId="7" fillId="8" borderId="1" xfId="0" applyFont="true" applyBorder="true" applyAlignment="true" applyProtection="false">
      <alignment horizontal="general" vertical="center" textRotation="0" wrapText="true" indent="0" shrinkToFit="false"/>
      <protection locked="true" hidden="false"/>
    </xf>
    <xf numFmtId="164" fontId="7" fillId="9" borderId="1" xfId="0" applyFont="true" applyBorder="true" applyAlignment="true" applyProtection="false">
      <alignment horizontal="general" vertical="center" textRotation="0" wrapText="true" indent="0" shrinkToFit="false"/>
      <protection locked="true" hidden="false"/>
    </xf>
    <xf numFmtId="164" fontId="10" fillId="6" borderId="1" xfId="0" applyFont="true" applyBorder="true" applyAlignment="true" applyProtection="false">
      <alignment horizontal="general" vertical="center" textRotation="0" wrapText="true" indent="0" shrinkToFit="false"/>
      <protection locked="true" hidden="false"/>
    </xf>
    <xf numFmtId="164" fontId="10" fillId="6" borderId="1" xfId="0" applyFont="true" applyBorder="true" applyAlignment="true" applyProtection="false">
      <alignment horizontal="center" vertical="center" textRotation="0" wrapText="true" indent="0" shrinkToFit="false"/>
      <protection locked="true" hidden="false"/>
    </xf>
    <xf numFmtId="165" fontId="10" fillId="6" borderId="1" xfId="0" applyFont="true" applyBorder="true" applyAlignment="true" applyProtection="false">
      <alignment horizontal="center" vertical="center" textRotation="0" wrapText="true" indent="0" shrinkToFit="false"/>
      <protection locked="true" hidden="false"/>
    </xf>
    <xf numFmtId="166" fontId="16" fillId="6" borderId="1" xfId="0" applyFont="true" applyBorder="true" applyAlignment="true" applyProtection="false">
      <alignment horizontal="center" vertical="center" textRotation="0" wrapText="true" indent="0" shrinkToFit="false"/>
      <protection locked="true" hidden="false"/>
    </xf>
    <xf numFmtId="164" fontId="17" fillId="6" borderId="1" xfId="0" applyFont="true" applyBorder="true" applyAlignment="true" applyProtection="false">
      <alignment horizontal="center" vertical="center" textRotation="0" wrapText="true" indent="0" shrinkToFit="false"/>
      <protection locked="true" hidden="false"/>
    </xf>
    <xf numFmtId="164" fontId="14" fillId="5" borderId="1" xfId="0" applyFont="true" applyBorder="true" applyAlignment="true" applyProtection="false">
      <alignment horizontal="general" vertical="center" textRotation="0" wrapText="true" indent="0" shrinkToFit="false"/>
      <protection locked="true" hidden="false"/>
    </xf>
    <xf numFmtId="164" fontId="14" fillId="0" borderId="1" xfId="0" applyFont="true" applyBorder="true" applyAlignment="true" applyProtection="false">
      <alignment horizontal="general" vertical="center" textRotation="0" wrapText="true" indent="0" shrinkToFit="false"/>
      <protection locked="true" hidden="false"/>
    </xf>
    <xf numFmtId="164" fontId="14" fillId="0" borderId="1" xfId="0" applyFont="true" applyBorder="true" applyAlignment="true" applyProtection="false">
      <alignment horizontal="center" vertical="center" textRotation="0" wrapText="true" indent="0" shrinkToFit="false"/>
      <protection locked="true" hidden="false"/>
    </xf>
    <xf numFmtId="165" fontId="14" fillId="0" borderId="1" xfId="0" applyFont="true" applyBorder="true" applyAlignment="true" applyProtection="false">
      <alignment horizontal="center" vertical="center" textRotation="0" wrapText="true" indent="0" shrinkToFit="false"/>
      <protection locked="true" hidden="false"/>
    </xf>
    <xf numFmtId="166" fontId="14" fillId="0" borderId="1" xfId="0" applyFont="true" applyBorder="true" applyAlignment="true" applyProtection="false">
      <alignment horizontal="center" vertical="center" textRotation="0" wrapText="true" indent="0" shrinkToFit="false"/>
      <protection locked="true" hidden="false"/>
    </xf>
    <xf numFmtId="167" fontId="18" fillId="0" borderId="1" xfId="0" applyFont="true" applyBorder="true" applyAlignment="true" applyProtection="false">
      <alignment horizontal="center" vertical="center" textRotation="0" wrapText="true" indent="0" shrinkToFit="false"/>
      <protection locked="true" hidden="false"/>
    </xf>
    <xf numFmtId="164" fontId="14" fillId="6" borderId="1" xfId="0" applyFont="true" applyBorder="true" applyAlignment="true" applyProtection="false">
      <alignment horizontal="general" vertical="center" textRotation="0" wrapText="true" indent="0" shrinkToFit="false"/>
      <protection locked="true" hidden="false"/>
    </xf>
    <xf numFmtId="164" fontId="14" fillId="7" borderId="1" xfId="0" applyFont="true" applyBorder="true" applyAlignment="true" applyProtection="false">
      <alignment horizontal="general" vertical="center" textRotation="0" wrapText="true" indent="0" shrinkToFit="false"/>
      <protection locked="true" hidden="false"/>
    </xf>
    <xf numFmtId="164" fontId="14" fillId="3" borderId="1" xfId="0" applyFont="true" applyBorder="true" applyAlignment="true" applyProtection="false">
      <alignment horizontal="general" vertical="center" textRotation="0" wrapText="true" indent="0" shrinkToFit="false"/>
      <protection locked="true" hidden="false"/>
    </xf>
    <xf numFmtId="164" fontId="14" fillId="8" borderId="1" xfId="0" applyFont="true" applyBorder="true" applyAlignment="true" applyProtection="false">
      <alignment horizontal="general" vertical="center" textRotation="0" wrapText="true" indent="0" shrinkToFit="false"/>
      <protection locked="true" hidden="false"/>
    </xf>
    <xf numFmtId="164" fontId="14" fillId="9" borderId="1" xfId="0" applyFont="true" applyBorder="true" applyAlignment="true" applyProtection="false">
      <alignment horizontal="general" vertical="center" textRotation="0" wrapText="true" indent="0" shrinkToFit="false"/>
      <protection locked="true" hidden="false"/>
    </xf>
    <xf numFmtId="164" fontId="14" fillId="0" borderId="1" xfId="0" applyFont="true" applyBorder="true" applyAlignment="true" applyProtection="false">
      <alignment horizontal="center" vertical="top" textRotation="0" wrapText="true" indent="0" shrinkToFit="false"/>
      <protection locked="true" hidden="false"/>
    </xf>
    <xf numFmtId="167" fontId="18" fillId="0" borderId="1" xfId="0" applyFont="true" applyBorder="true" applyAlignment="true" applyProtection="false">
      <alignment horizontal="center" vertical="top" textRotation="0" wrapText="true" indent="0" shrinkToFit="false"/>
      <protection locked="true" hidden="false"/>
    </xf>
    <xf numFmtId="166" fontId="14" fillId="0" borderId="1" xfId="0" applyFont="true" applyBorder="true" applyAlignment="true" applyProtection="false">
      <alignment horizontal="center"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3">
    <dxf>
      <fill>
        <patternFill patternType="solid">
          <fgColor rgb="FF0B5CA8"/>
          <bgColor rgb="FF000000"/>
        </patternFill>
      </fill>
    </dxf>
    <dxf>
      <fill>
        <patternFill patternType="solid">
          <bgColor rgb="FF000000"/>
        </patternFill>
      </fill>
    </dxf>
    <dxf>
      <fill>
        <patternFill patternType="solid">
          <fgColor rgb="FFFFFFFF"/>
          <bgColor rgb="FF000000"/>
        </patternFill>
      </fill>
    </dxf>
    <dxf>
      <fill>
        <patternFill patternType="solid">
          <fgColor rgb="FFDDEBF7"/>
          <bgColor rgb="FF000000"/>
        </patternFill>
      </fill>
    </dxf>
    <dxf>
      <fill>
        <patternFill patternType="solid">
          <fgColor rgb="FFE2EFDA"/>
          <bgColor rgb="FF000000"/>
        </patternFill>
      </fill>
    </dxf>
    <dxf>
      <fill>
        <patternFill patternType="solid">
          <fgColor rgb="FFE4DFEC"/>
          <bgColor rgb="FF000000"/>
        </patternFill>
      </fill>
    </dxf>
    <dxf>
      <fill>
        <patternFill patternType="solid">
          <fgColor rgb="FFEDEDED"/>
          <bgColor rgb="FF000000"/>
        </patternFill>
      </fill>
    </dxf>
    <dxf>
      <fill>
        <patternFill patternType="solid">
          <fgColor rgb="FFFCE4D6"/>
          <bgColor rgb="FF000000"/>
        </patternFill>
      </fill>
    </dxf>
    <dxf>
      <fill>
        <patternFill patternType="solid">
          <fgColor rgb="FFFFF2CC"/>
          <bgColor rgb="FF000000"/>
        </patternFill>
      </fill>
    </dxf>
    <dxf>
      <fill>
        <patternFill patternType="solid">
          <fgColor rgb="FF0000FF"/>
          <bgColor rgb="FF000000"/>
        </patternFill>
      </fill>
    </dxf>
    <dxf>
      <font>
        <name val="Arial"/>
        <charset val="1"/>
        <family val="0"/>
        <b val="1"/>
        <color rgb="FF2E7D32"/>
      </font>
    </dxf>
    <dxf>
      <font>
        <name val="Arial"/>
        <charset val="1"/>
        <family val="0"/>
        <b val="1"/>
        <color rgb="FFC55A11"/>
      </font>
    </dxf>
    <dxf>
      <font>
        <name val="Arial"/>
        <charset val="1"/>
        <family val="0"/>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4F81BD"/>
      <rgbColor rgb="FFBFBFBF"/>
      <rgbColor rgb="FF808080"/>
      <rgbColor rgb="FF9999FF"/>
      <rgbColor rgb="FF993366"/>
      <rgbColor rgb="FFFFF2CC"/>
      <rgbColor rgb="FFDDEBF7"/>
      <rgbColor rgb="FF660066"/>
      <rgbColor rgb="FFFF8080"/>
      <rgbColor rgb="FF0B5CA8"/>
      <rgbColor rgb="FFD9D9D9"/>
      <rgbColor rgb="FF000080"/>
      <rgbColor rgb="FFFF00FF"/>
      <rgbColor rgb="FFFFFF00"/>
      <rgbColor rgb="FF00FFFF"/>
      <rgbColor rgb="FF800080"/>
      <rgbColor rgb="FF800000"/>
      <rgbColor rgb="FF008080"/>
      <rgbColor rgb="FF0000FF"/>
      <rgbColor rgb="FF00CCFF"/>
      <rgbColor rgb="FFF2F2F2"/>
      <rgbColor rgb="FFE2EFDA"/>
      <rgbColor rgb="FFEDEDED"/>
      <rgbColor rgb="FFE4DFEC"/>
      <rgbColor rgb="FFFF99CC"/>
      <rgbColor rgb="FFCC99FF"/>
      <rgbColor rgb="FFFCE4D6"/>
      <rgbColor rgb="FF4A7EBB"/>
      <rgbColor rgb="FF33CCCC"/>
      <rgbColor rgb="FF99CC00"/>
      <rgbColor rgb="FFFFCC00"/>
      <rgbColor rgb="FFFF9900"/>
      <rgbColor rgb="FFC55A11"/>
      <rgbColor rgb="FF595959"/>
      <rgbColor rgb="FF878787"/>
      <rgbColor rgb="FF003366"/>
      <rgbColor rgb="FF2E7D32"/>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Enabling pillar scores (0–5)</a:t>
            </a:r>
          </a:p>
        </c:rich>
      </c:tx>
      <c:overlay val="0"/>
      <c:spPr>
        <a:noFill/>
        <a:ln w="0">
          <a:noFill/>
        </a:ln>
      </c:spPr>
    </c:title>
    <c:autoTitleDeleted val="0"/>
    <c:plotArea>
      <c:radarChart>
        <c:radarStyle val="marker"/>
        <c:varyColors val="0"/>
        <c:ser>
          <c:idx val="0"/>
          <c:order val="0"/>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Scores!$A$9:$A$13</c:f>
              <c:strCache>
                <c:ptCount val="5"/>
                <c:pt idx="0">
                  <c:v>Infrastructure</c:v>
                </c:pt>
                <c:pt idx="1">
                  <c:v>Data</c:v>
                </c:pt>
                <c:pt idx="2">
                  <c:v>Innovation ecosystem</c:v>
                </c:pt>
                <c:pt idx="3">
                  <c:v>Capital</c:v>
                </c:pt>
                <c:pt idx="4">
                  <c:v>Governance</c:v>
                </c:pt>
              </c:strCache>
            </c:strRef>
          </c:cat>
          <c:val>
            <c:numRef>
              <c:f>Scores!$I$9:$I$13</c:f>
              <c:numCache>
                <c:formatCode>General</c:formatCode>
                <c:ptCount val="5"/>
              </c:numCache>
            </c:numRef>
          </c:val>
        </c:ser>
        <c:axId val="6795222"/>
        <c:axId val="72635099"/>
      </c:radarChart>
      <c:catAx>
        <c:axId val="6795222"/>
        <c:scaling>
          <c:orientation val="maxMin"/>
        </c:scaling>
        <c:delete val="0"/>
        <c:axPos val="b"/>
        <c:numFmt formatCode="General" sourceLinked="1"/>
        <c:majorTickMark val="none"/>
        <c:minorTickMark val="none"/>
        <c:tickLblPos val="nextTo"/>
        <c:spPr>
          <a:ln w="9360">
            <a:noFill/>
          </a:ln>
        </c:spPr>
        <c:txPr>
          <a:bodyPr/>
          <a:lstStyle/>
          <a:p>
            <a:pPr>
              <a:defRPr b="0" sz="1000" spc="-1" strike="noStrike">
                <a:solidFill>
                  <a:srgbClr val="000000"/>
                </a:solidFill>
                <a:latin typeface="Calibri"/>
              </a:defRPr>
            </a:pPr>
          </a:p>
        </c:txPr>
        <c:crossAx val="72635099"/>
        <c:crosses val="autoZero"/>
        <c:auto val="1"/>
        <c:lblAlgn val="ctr"/>
        <c:lblOffset val="100"/>
        <c:noMultiLvlLbl val="0"/>
      </c:catAx>
      <c:valAx>
        <c:axId val="72635099"/>
        <c:scaling>
          <c:orientation val="minMax"/>
          <c:max val="5"/>
          <c:min val="0"/>
        </c:scaling>
        <c:delete val="0"/>
        <c:axPos val="l"/>
        <c:majorGridlines>
          <c:spPr>
            <a:ln w="9360">
              <a:solidFill>
                <a:srgbClr val="878787"/>
              </a:solidFill>
              <a:round/>
            </a:ln>
          </c:spPr>
        </c:majorGridlines>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795222"/>
        <c:crosses val="autoZero"/>
        <c:crossBetween val="midCat"/>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Dimension scores (0–5)</a:t>
            </a:r>
          </a:p>
        </c:rich>
      </c:tx>
      <c:overlay val="0"/>
      <c:spPr>
        <a:noFill/>
        <a:ln w="0">
          <a:noFill/>
        </a:ln>
      </c:spPr>
    </c:title>
    <c:autoTitleDeleted val="0"/>
    <c:plotArea>
      <c:barChart>
        <c:barDir val="bar"/>
        <c:grouping val="clustered"/>
        <c:varyColors val="0"/>
        <c:ser>
          <c:idx val="0"/>
          <c:order val="0"/>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Scores!$B$21:$B$40</c:f>
              <c:strCache>
                <c:ptCount val="20"/>
                <c:pt idx="0">
                  <c:v>Connectivity</c:v>
                </c:pt>
                <c:pt idx="1">
                  <c:v>Compute &amp; cloud capacity</c:v>
                </c:pt>
                <c:pt idx="2">
                  <c:v>Electricity</c:v>
                </c:pt>
                <c:pt idx="3">
                  <c:v>Availability</c:v>
                </c:pt>
                <c:pt idx="4">
                  <c:v>Interoperability</c:v>
                </c:pt>
                <c:pt idx="5">
                  <c:v>Skills &amp; workforce</c:v>
                </c:pt>
                <c:pt idx="6">
                  <c:v>Research</c:v>
                </c:pt>
                <c:pt idx="7">
                  <c:v>Corporate</c:v>
                </c:pt>
                <c:pt idx="8">
                  <c:v>Broad investment &amp; finance</c:v>
                </c:pt>
                <c:pt idx="9">
                  <c:v>Digital &amp; innovation finance</c:v>
                </c:pt>
                <c:pt idx="10">
                  <c:v>Strategy</c:v>
                </c:pt>
                <c:pt idx="11">
                  <c:v>Policy &amp; regulation</c:v>
                </c:pt>
                <c:pt idx="12">
                  <c:v>IT/OT integration</c:v>
                </c:pt>
                <c:pt idx="13">
                  <c:v>Automation</c:v>
                </c:pt>
                <c:pt idx="14">
                  <c:v>Digital twins &amp; simulation</c:v>
                </c:pt>
                <c:pt idx="15">
                  <c:v>AI-driven optimization</c:v>
                </c:pt>
                <c:pt idx="16">
                  <c:v>Smart logistics</c:v>
                </c:pt>
                <c:pt idx="17">
                  <c:v>Servitization</c:v>
                </c:pt>
                <c:pt idx="18">
                  <c:v>Digital product innovation</c:v>
                </c:pt>
                <c:pt idx="19">
                  <c:v>AI product innovation</c:v>
                </c:pt>
              </c:strCache>
            </c:strRef>
          </c:cat>
          <c:val>
            <c:numRef>
              <c:f>Scores!$G$21:$G$40</c:f>
              <c:numCache>
                <c:formatCode>General</c:formatCode>
                <c:ptCount val="20"/>
              </c:numCache>
            </c:numRef>
          </c:val>
        </c:ser>
        <c:gapWidth val="150"/>
        <c:overlap val="0"/>
        <c:axId val="8802438"/>
        <c:axId val="14792929"/>
      </c:barChart>
      <c:catAx>
        <c:axId val="8802438"/>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4792929"/>
        <c:crosses val="autoZero"/>
        <c:auto val="1"/>
        <c:lblAlgn val="ctr"/>
        <c:lblOffset val="100"/>
        <c:noMultiLvlLbl val="0"/>
      </c:catAx>
      <c:valAx>
        <c:axId val="14792929"/>
        <c:scaling>
          <c:orientation val="minMax"/>
          <c:max val="5"/>
          <c:min val="0"/>
        </c:scaling>
        <c:delete val="0"/>
        <c:axPos val="l"/>
        <c:majorGridlines>
          <c:spPr>
            <a:ln w="9360">
              <a:solidFill>
                <a:srgbClr val="878787"/>
              </a:solidFill>
              <a:round/>
            </a:ln>
          </c:spPr>
        </c:majorGridlines>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802438"/>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2.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12</xdr:col>
      <xdr:colOff>0</xdr:colOff>
      <xdr:row>1</xdr:row>
      <xdr:rowOff>130680</xdr:rowOff>
    </xdr:from>
    <xdr:to>
      <xdr:col>20</xdr:col>
      <xdr:colOff>147600</xdr:colOff>
      <xdr:row>17</xdr:row>
      <xdr:rowOff>112680</xdr:rowOff>
    </xdr:to>
    <xdr:graphicFrame>
      <xdr:nvGraphicFramePr>
        <xdr:cNvPr id="0" name="Chart 1"/>
        <xdr:cNvGraphicFramePr/>
      </xdr:nvGraphicFramePr>
      <xdr:xfrm>
        <a:off x="15483960" y="380880"/>
        <a:ext cx="503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12</xdr:col>
      <xdr:colOff>0</xdr:colOff>
      <xdr:row>21</xdr:row>
      <xdr:rowOff>131040</xdr:rowOff>
    </xdr:from>
    <xdr:to>
      <xdr:col>20</xdr:col>
      <xdr:colOff>147600</xdr:colOff>
      <xdr:row>42</xdr:row>
      <xdr:rowOff>90000</xdr:rowOff>
    </xdr:to>
    <xdr:graphicFrame>
      <xdr:nvGraphicFramePr>
        <xdr:cNvPr id="1" name="Chart 2"/>
        <xdr:cNvGraphicFramePr/>
      </xdr:nvGraphicFramePr>
      <xdr:xfrm>
        <a:off x="15483960" y="4610160"/>
        <a:ext cx="5039640" cy="395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5.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2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110"/>
  </cols>
  <sheetData>
    <row r="2" customFormat="false" ht="19.7" hidden="false" customHeight="false" outlineLevel="0" collapsed="false">
      <c r="B2" s="1" t="s">
        <v>0</v>
      </c>
    </row>
    <row r="3" customFormat="false" ht="15" hidden="false" customHeight="false" outlineLevel="0" collapsed="false">
      <c r="B3" s="2" t="s">
        <v>1</v>
      </c>
    </row>
    <row r="5" customFormat="false" ht="45.75" hidden="false" customHeight="true" outlineLevel="0" collapsed="false">
      <c r="B5" s="3" t="s">
        <v>2</v>
      </c>
      <c r="C5" s="4" t="s">
        <v>3</v>
      </c>
    </row>
    <row r="6" customFormat="false" ht="60" hidden="false" customHeight="true" outlineLevel="0" collapsed="false">
      <c r="B6" s="3" t="s">
        <v>4</v>
      </c>
      <c r="C6" s="4" t="s">
        <v>5</v>
      </c>
    </row>
    <row r="7" customFormat="false" ht="18" hidden="false" customHeight="true" outlineLevel="0" collapsed="false">
      <c r="B7" s="3" t="s">
        <v>6</v>
      </c>
      <c r="C7" s="4" t="s">
        <v>7</v>
      </c>
    </row>
    <row r="8" customFormat="false" ht="31.5" hidden="false" customHeight="true" outlineLevel="0" collapsed="false">
      <c r="B8" s="3" t="s">
        <v>8</v>
      </c>
      <c r="C8" s="4" t="s">
        <v>9</v>
      </c>
    </row>
    <row r="9" customFormat="false" ht="31.5" hidden="false" customHeight="true" outlineLevel="0" collapsed="false">
      <c r="B9" s="3" t="s">
        <v>10</v>
      </c>
      <c r="C9" s="4" t="s">
        <v>11</v>
      </c>
    </row>
    <row r="10" customFormat="false" ht="18" hidden="false" customHeight="true" outlineLevel="0" collapsed="false">
      <c r="B10" s="3" t="s">
        <v>12</v>
      </c>
      <c r="C10" s="4" t="s">
        <v>13</v>
      </c>
    </row>
    <row r="11" customFormat="false" ht="18" hidden="false" customHeight="true" outlineLevel="0" collapsed="false">
      <c r="B11" s="3" t="s">
        <v>14</v>
      </c>
      <c r="C11" s="4" t="s">
        <v>15</v>
      </c>
    </row>
    <row r="12" customFormat="false" ht="45.75" hidden="false" customHeight="true" outlineLevel="0" collapsed="false">
      <c r="B12" s="3" t="s">
        <v>16</v>
      </c>
      <c r="C12" s="4" t="s">
        <v>17</v>
      </c>
    </row>
    <row r="13" customFormat="false" ht="31.5" hidden="false" customHeight="true" outlineLevel="0" collapsed="false">
      <c r="B13" s="3" t="s">
        <v>18</v>
      </c>
      <c r="C13" s="4" t="s">
        <v>19</v>
      </c>
    </row>
    <row r="14" customFormat="false" ht="31.5" hidden="false" customHeight="true" outlineLevel="0" collapsed="false">
      <c r="B14" s="3" t="s">
        <v>20</v>
      </c>
      <c r="C14" s="4" t="s">
        <v>21</v>
      </c>
    </row>
    <row r="15" customFormat="false" ht="31.5" hidden="false" customHeight="true" outlineLevel="0" collapsed="false">
      <c r="B15" s="3" t="s">
        <v>22</v>
      </c>
      <c r="C15" s="4" t="s">
        <v>23</v>
      </c>
    </row>
    <row r="16" customFormat="false" ht="45.75" hidden="false" customHeight="true" outlineLevel="0" collapsed="false">
      <c r="B16" s="3" t="s">
        <v>24</v>
      </c>
      <c r="C16" s="4" t="s">
        <v>25</v>
      </c>
    </row>
    <row r="17" customFormat="false" ht="31.5" hidden="false" customHeight="true" outlineLevel="0" collapsed="false">
      <c r="B17" s="3" t="s">
        <v>26</v>
      </c>
      <c r="C17" s="4" t="s">
        <v>27</v>
      </c>
    </row>
    <row r="18" customFormat="false" ht="45.75" hidden="false" customHeight="true" outlineLevel="0" collapsed="false">
      <c r="B18" s="3" t="s">
        <v>28</v>
      </c>
      <c r="C18" s="4" t="s">
        <v>29</v>
      </c>
    </row>
    <row r="19" customFormat="false" ht="31.5" hidden="false" customHeight="true" outlineLevel="0" collapsed="false">
      <c r="B19" s="3" t="s">
        <v>30</v>
      </c>
      <c r="C19" s="4" t="s">
        <v>31</v>
      </c>
    </row>
    <row r="21" customFormat="false" ht="15" hidden="false" customHeight="false" outlineLevel="0" collapsed="false">
      <c r="B21" s="5" t="s">
        <v>32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D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2"/>
    <col collapsed="false" customWidth="true" hidden="false" outlineLevel="0" max="4" min="3" style="0" width="45"/>
  </cols>
  <sheetData>
    <row r="2" customFormat="false" ht="17.35" hidden="false" customHeight="false" outlineLevel="0" collapsed="false">
      <c r="B2" s="6" t="s">
        <v>33</v>
      </c>
    </row>
    <row r="4" customFormat="false" ht="15" hidden="false" customHeight="false" outlineLevel="0" collapsed="false">
      <c r="B4" s="7" t="s">
        <v>34</v>
      </c>
      <c r="C4" s="7" t="s">
        <v>35</v>
      </c>
      <c r="D4" s="7" t="s">
        <v>36</v>
      </c>
    </row>
    <row r="5" customFormat="false" ht="15" hidden="false" customHeight="false" outlineLevel="0" collapsed="false">
      <c r="B5" s="8" t="s">
        <v>37</v>
      </c>
      <c r="C5" s="9"/>
      <c r="D5" s="10" t="s">
        <v>38</v>
      </c>
    </row>
    <row r="6" customFormat="false" ht="15" hidden="false" customHeight="false" outlineLevel="0" collapsed="false">
      <c r="B6" s="8" t="s">
        <v>39</v>
      </c>
      <c r="C6" s="9"/>
      <c r="D6" s="10" t="s">
        <v>40</v>
      </c>
    </row>
    <row r="7" customFormat="false" ht="15" hidden="false" customHeight="false" outlineLevel="0" collapsed="false">
      <c r="B7" s="8" t="s">
        <v>41</v>
      </c>
      <c r="C7" s="9"/>
      <c r="D7" s="10" t="s">
        <v>42</v>
      </c>
    </row>
    <row r="8" customFormat="false" ht="15" hidden="false" customHeight="false" outlineLevel="0" collapsed="false">
      <c r="B8" s="8" t="s">
        <v>43</v>
      </c>
      <c r="C8" s="9"/>
      <c r="D8" s="10" t="s">
        <v>44</v>
      </c>
    </row>
    <row r="9" customFormat="false" ht="15" hidden="false" customHeight="false" outlineLevel="0" collapsed="false">
      <c r="B9" s="8" t="s">
        <v>45</v>
      </c>
      <c r="C9" s="9"/>
      <c r="D9" s="10" t="s">
        <v>46</v>
      </c>
    </row>
    <row r="10" customFormat="false" ht="15" hidden="false" customHeight="false" outlineLevel="0" collapsed="false">
      <c r="B10" s="8" t="s">
        <v>47</v>
      </c>
      <c r="C10" s="9"/>
      <c r="D10" s="10" t="s">
        <v>48</v>
      </c>
    </row>
    <row r="11" customFormat="false" ht="15" hidden="false" customHeight="false" outlineLevel="0" collapsed="false">
      <c r="B11" s="8" t="s">
        <v>49</v>
      </c>
      <c r="C11" s="9"/>
      <c r="D11" s="10" t="s">
        <v>50</v>
      </c>
    </row>
    <row r="12" customFormat="false" ht="15" hidden="false" customHeight="false" outlineLevel="0" collapsed="false">
      <c r="B12" s="8" t="s">
        <v>51</v>
      </c>
      <c r="C12" s="9"/>
      <c r="D12" s="10" t="s">
        <v>52</v>
      </c>
    </row>
    <row r="13" customFormat="false" ht="15" hidden="false" customHeight="false" outlineLevel="0" collapsed="false">
      <c r="B13" s="8" t="s">
        <v>53</v>
      </c>
      <c r="C13" s="9"/>
      <c r="D13" s="10" t="s">
        <v>54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20"/>
    <col collapsed="false" customWidth="true" hidden="false" outlineLevel="0" max="3" min="3" style="0" width="22"/>
    <col collapsed="false" customWidth="true" hidden="false" outlineLevel="0" max="4" min="4" style="0" width="48"/>
    <col collapsed="false" customWidth="true" hidden="false" outlineLevel="0" max="7" min="5" style="0" width="30"/>
    <col collapsed="false" customWidth="true" hidden="false" outlineLevel="0" max="8" min="8" style="0" width="11"/>
    <col collapsed="false" customWidth="true" hidden="false" outlineLevel="0" max="9" min="9" style="0" width="40"/>
    <col collapsed="false" customWidth="true" hidden="false" outlineLevel="0" max="10" min="10" style="0" width="26"/>
    <col collapsed="false" customWidth="true" hidden="false" outlineLevel="0" max="11" min="11" style="0" width="32"/>
  </cols>
  <sheetData>
    <row r="1" customFormat="false" ht="17.35" hidden="false" customHeight="false" outlineLevel="0" collapsed="false">
      <c r="A1" s="6" t="s">
        <v>55</v>
      </c>
    </row>
    <row r="2" customFormat="false" ht="15" hidden="false" customHeight="false" outlineLevel="0" collapsed="false">
      <c r="A2" s="11" t="s">
        <v>56</v>
      </c>
      <c r="C2" s="12" t="str">
        <f aca="false">IF(Profile!C5="","(enter on Profile sheet)",Profile!C5)</f>
        <v>(enter on Profile sheet)</v>
      </c>
    </row>
    <row r="3" customFormat="false" ht="15" hidden="false" customHeight="false" outlineLevel="0" collapsed="false">
      <c r="A3" s="11" t="s">
        <v>57</v>
      </c>
      <c r="C3" s="13" t="str">
        <f aca="false">COUNT(H7:H55)&amp;" of "&amp;ROWS(H7:H55)&amp;" ("&amp;TEXT(COUNT(H7:H55)/ROWS(H7:H55),"0%")&amp;")"</f>
        <v>0 of 49 (0%)</v>
      </c>
    </row>
    <row r="5" customFormat="false" ht="39.75" hidden="false" customHeight="true" outlineLevel="0" collapsed="false">
      <c r="A5" s="14" t="s">
        <v>58</v>
      </c>
      <c r="B5" s="14" t="s">
        <v>59</v>
      </c>
      <c r="C5" s="14" t="s">
        <v>60</v>
      </c>
      <c r="D5" s="14" t="s">
        <v>61</v>
      </c>
      <c r="E5" s="14"/>
      <c r="F5" s="14"/>
      <c r="G5" s="14"/>
      <c r="H5" s="14" t="n">
        <v>3</v>
      </c>
      <c r="I5" s="14" t="s">
        <v>62</v>
      </c>
      <c r="J5" s="14" t="s">
        <v>63</v>
      </c>
      <c r="K5" s="14"/>
    </row>
    <row r="6" customFormat="false" ht="31.5" hidden="false" customHeight="true" outlineLevel="0" collapsed="false">
      <c r="A6" s="15" t="s">
        <v>64</v>
      </c>
      <c r="B6" s="15" t="s">
        <v>65</v>
      </c>
      <c r="C6" s="15" t="s">
        <v>66</v>
      </c>
      <c r="D6" s="15" t="s">
        <v>67</v>
      </c>
      <c r="E6" s="15" t="s">
        <v>68</v>
      </c>
      <c r="F6" s="15" t="s">
        <v>69</v>
      </c>
      <c r="G6" s="15" t="s">
        <v>70</v>
      </c>
      <c r="H6" s="15" t="s">
        <v>71</v>
      </c>
      <c r="I6" s="15" t="s">
        <v>72</v>
      </c>
      <c r="J6" s="15" t="s">
        <v>73</v>
      </c>
      <c r="K6" s="15" t="s">
        <v>74</v>
      </c>
    </row>
    <row r="7" customFormat="false" ht="44.25" hidden="false" customHeight="true" outlineLevel="0" collapsed="false">
      <c r="A7" s="4" t="s">
        <v>75</v>
      </c>
      <c r="B7" s="16" t="s">
        <v>59</v>
      </c>
      <c r="C7" s="4" t="s">
        <v>60</v>
      </c>
      <c r="D7" s="4" t="s">
        <v>76</v>
      </c>
      <c r="E7" s="4" t="s">
        <v>77</v>
      </c>
      <c r="F7" s="4" t="s">
        <v>78</v>
      </c>
      <c r="G7" s="4" t="s">
        <v>79</v>
      </c>
      <c r="H7" s="17"/>
      <c r="I7" s="9"/>
      <c r="J7" s="9"/>
      <c r="K7" s="4" t="s">
        <v>80</v>
      </c>
    </row>
    <row r="8" customFormat="false" ht="30.75" hidden="false" customHeight="true" outlineLevel="0" collapsed="false">
      <c r="A8" s="4" t="s">
        <v>81</v>
      </c>
      <c r="B8" s="16" t="s">
        <v>59</v>
      </c>
      <c r="C8" s="4" t="s">
        <v>60</v>
      </c>
      <c r="D8" s="4" t="s">
        <v>82</v>
      </c>
      <c r="E8" s="4" t="s">
        <v>83</v>
      </c>
      <c r="F8" s="4" t="s">
        <v>84</v>
      </c>
      <c r="G8" s="4" t="s">
        <v>85</v>
      </c>
      <c r="H8" s="17"/>
      <c r="I8" s="9"/>
      <c r="J8" s="9"/>
      <c r="K8" s="4" t="s">
        <v>86</v>
      </c>
    </row>
    <row r="9" customFormat="false" ht="44.25" hidden="false" customHeight="true" outlineLevel="0" collapsed="false">
      <c r="A9" s="4" t="s">
        <v>87</v>
      </c>
      <c r="B9" s="16" t="s">
        <v>59</v>
      </c>
      <c r="C9" s="4" t="s">
        <v>60</v>
      </c>
      <c r="D9" s="4" t="s">
        <v>88</v>
      </c>
      <c r="E9" s="4" t="s">
        <v>89</v>
      </c>
      <c r="F9" s="4" t="s">
        <v>90</v>
      </c>
      <c r="G9" s="4" t="s">
        <v>91</v>
      </c>
      <c r="H9" s="17"/>
      <c r="I9" s="9"/>
      <c r="J9" s="9"/>
      <c r="K9" s="4" t="s">
        <v>92</v>
      </c>
    </row>
    <row r="10" customFormat="false" ht="44.25" hidden="false" customHeight="true" outlineLevel="0" collapsed="false">
      <c r="A10" s="4" t="s">
        <v>93</v>
      </c>
      <c r="B10" s="16" t="s">
        <v>59</v>
      </c>
      <c r="C10" s="4" t="s">
        <v>60</v>
      </c>
      <c r="D10" s="4" t="s">
        <v>94</v>
      </c>
      <c r="E10" s="4" t="s">
        <v>95</v>
      </c>
      <c r="F10" s="4" t="s">
        <v>96</v>
      </c>
      <c r="G10" s="4" t="s">
        <v>97</v>
      </c>
      <c r="H10" s="17"/>
      <c r="I10" s="9"/>
      <c r="J10" s="9"/>
      <c r="K10" s="4" t="s">
        <v>98</v>
      </c>
    </row>
    <row r="11" customFormat="false" ht="44.25" hidden="false" customHeight="true" outlineLevel="0" collapsed="false">
      <c r="A11" s="4" t="s">
        <v>99</v>
      </c>
      <c r="B11" s="16" t="s">
        <v>59</v>
      </c>
      <c r="C11" s="4" t="s">
        <v>100</v>
      </c>
      <c r="D11" s="4" t="s">
        <v>101</v>
      </c>
      <c r="E11" s="4" t="s">
        <v>102</v>
      </c>
      <c r="F11" s="4" t="s">
        <v>103</v>
      </c>
      <c r="G11" s="4" t="s">
        <v>104</v>
      </c>
      <c r="H11" s="17"/>
      <c r="I11" s="9"/>
      <c r="J11" s="9"/>
      <c r="K11" s="4" t="s">
        <v>105</v>
      </c>
    </row>
    <row r="12" customFormat="false" ht="44.25" hidden="false" customHeight="true" outlineLevel="0" collapsed="false">
      <c r="A12" s="4" t="s">
        <v>106</v>
      </c>
      <c r="B12" s="16" t="s">
        <v>59</v>
      </c>
      <c r="C12" s="4" t="s">
        <v>100</v>
      </c>
      <c r="D12" s="4" t="s">
        <v>107</v>
      </c>
      <c r="E12" s="4" t="s">
        <v>108</v>
      </c>
      <c r="F12" s="4" t="s">
        <v>109</v>
      </c>
      <c r="G12" s="4" t="s">
        <v>110</v>
      </c>
      <c r="H12" s="17"/>
      <c r="I12" s="9"/>
      <c r="J12" s="9"/>
      <c r="K12" s="4" t="s">
        <v>111</v>
      </c>
    </row>
    <row r="13" customFormat="false" ht="44.25" hidden="false" customHeight="true" outlineLevel="0" collapsed="false">
      <c r="A13" s="4" t="s">
        <v>112</v>
      </c>
      <c r="B13" s="16" t="s">
        <v>59</v>
      </c>
      <c r="C13" s="4" t="s">
        <v>100</v>
      </c>
      <c r="D13" s="4" t="s">
        <v>113</v>
      </c>
      <c r="E13" s="4" t="s">
        <v>114</v>
      </c>
      <c r="F13" s="4" t="s">
        <v>115</v>
      </c>
      <c r="G13" s="4" t="s">
        <v>116</v>
      </c>
      <c r="H13" s="17"/>
      <c r="I13" s="9"/>
      <c r="J13" s="9"/>
      <c r="K13" s="4" t="s">
        <v>117</v>
      </c>
    </row>
    <row r="14" customFormat="false" ht="44.25" hidden="false" customHeight="true" outlineLevel="0" collapsed="false">
      <c r="A14" s="4" t="s">
        <v>118</v>
      </c>
      <c r="B14" s="16" t="s">
        <v>59</v>
      </c>
      <c r="C14" s="4" t="s">
        <v>119</v>
      </c>
      <c r="D14" s="4" t="s">
        <v>120</v>
      </c>
      <c r="E14" s="4" t="s">
        <v>121</v>
      </c>
      <c r="F14" s="4" t="s">
        <v>122</v>
      </c>
      <c r="G14" s="4" t="s">
        <v>123</v>
      </c>
      <c r="H14" s="17"/>
      <c r="I14" s="9"/>
      <c r="J14" s="9"/>
      <c r="K14" s="4" t="s">
        <v>124</v>
      </c>
    </row>
    <row r="15" customFormat="false" ht="44.25" hidden="false" customHeight="true" outlineLevel="0" collapsed="false">
      <c r="A15" s="4" t="s">
        <v>125</v>
      </c>
      <c r="B15" s="16" t="s">
        <v>59</v>
      </c>
      <c r="C15" s="4" t="s">
        <v>119</v>
      </c>
      <c r="D15" s="4" t="s">
        <v>126</v>
      </c>
      <c r="E15" s="4" t="s">
        <v>127</v>
      </c>
      <c r="F15" s="4" t="s">
        <v>128</v>
      </c>
      <c r="G15" s="4" t="s">
        <v>129</v>
      </c>
      <c r="H15" s="17"/>
      <c r="I15" s="9"/>
      <c r="J15" s="9"/>
      <c r="K15" s="4" t="s">
        <v>130</v>
      </c>
    </row>
    <row r="16" customFormat="false" ht="44.25" hidden="false" customHeight="true" outlineLevel="0" collapsed="false">
      <c r="A16" s="4" t="s">
        <v>131</v>
      </c>
      <c r="B16" s="16" t="s">
        <v>59</v>
      </c>
      <c r="C16" s="4" t="s">
        <v>119</v>
      </c>
      <c r="D16" s="4" t="s">
        <v>132</v>
      </c>
      <c r="E16" s="4" t="s">
        <v>133</v>
      </c>
      <c r="F16" s="4" t="s">
        <v>134</v>
      </c>
      <c r="G16" s="4" t="s">
        <v>135</v>
      </c>
      <c r="H16" s="17"/>
      <c r="I16" s="9"/>
      <c r="J16" s="9"/>
      <c r="K16" s="4" t="s">
        <v>136</v>
      </c>
    </row>
    <row r="17" customFormat="false" ht="44.25" hidden="false" customHeight="true" outlineLevel="0" collapsed="false">
      <c r="A17" s="4" t="s">
        <v>137</v>
      </c>
      <c r="B17" s="18" t="s">
        <v>138</v>
      </c>
      <c r="C17" s="4" t="s">
        <v>139</v>
      </c>
      <c r="D17" s="4" t="s">
        <v>140</v>
      </c>
      <c r="E17" s="4" t="s">
        <v>141</v>
      </c>
      <c r="F17" s="4" t="s">
        <v>142</v>
      </c>
      <c r="G17" s="4" t="s">
        <v>143</v>
      </c>
      <c r="H17" s="17"/>
      <c r="I17" s="9"/>
      <c r="J17" s="9"/>
      <c r="K17" s="4" t="s">
        <v>144</v>
      </c>
    </row>
    <row r="18" customFormat="false" ht="44.25" hidden="false" customHeight="true" outlineLevel="0" collapsed="false">
      <c r="A18" s="4" t="s">
        <v>145</v>
      </c>
      <c r="B18" s="18" t="s">
        <v>138</v>
      </c>
      <c r="C18" s="4" t="s">
        <v>139</v>
      </c>
      <c r="D18" s="4" t="s">
        <v>146</v>
      </c>
      <c r="E18" s="4" t="s">
        <v>147</v>
      </c>
      <c r="F18" s="4" t="s">
        <v>148</v>
      </c>
      <c r="G18" s="4" t="s">
        <v>149</v>
      </c>
      <c r="H18" s="17"/>
      <c r="I18" s="9"/>
      <c r="J18" s="9"/>
      <c r="K18" s="4" t="s">
        <v>150</v>
      </c>
    </row>
    <row r="19" customFormat="false" ht="44.25" hidden="false" customHeight="true" outlineLevel="0" collapsed="false">
      <c r="A19" s="4" t="s">
        <v>151</v>
      </c>
      <c r="B19" s="18" t="s">
        <v>138</v>
      </c>
      <c r="C19" s="4" t="s">
        <v>139</v>
      </c>
      <c r="D19" s="4" t="s">
        <v>152</v>
      </c>
      <c r="E19" s="4" t="s">
        <v>153</v>
      </c>
      <c r="F19" s="4" t="s">
        <v>154</v>
      </c>
      <c r="G19" s="4" t="s">
        <v>155</v>
      </c>
      <c r="H19" s="17"/>
      <c r="I19" s="9"/>
      <c r="J19" s="9"/>
      <c r="K19" s="4" t="s">
        <v>156</v>
      </c>
    </row>
    <row r="20" customFormat="false" ht="44.25" hidden="false" customHeight="true" outlineLevel="0" collapsed="false">
      <c r="A20" s="4" t="s">
        <v>157</v>
      </c>
      <c r="B20" s="18" t="s">
        <v>138</v>
      </c>
      <c r="C20" s="4" t="s">
        <v>158</v>
      </c>
      <c r="D20" s="4" t="s">
        <v>159</v>
      </c>
      <c r="E20" s="4" t="s">
        <v>160</v>
      </c>
      <c r="F20" s="4" t="s">
        <v>161</v>
      </c>
      <c r="G20" s="4" t="s">
        <v>162</v>
      </c>
      <c r="H20" s="17"/>
      <c r="I20" s="9"/>
      <c r="J20" s="9"/>
      <c r="K20" s="4" t="s">
        <v>163</v>
      </c>
    </row>
    <row r="21" customFormat="false" ht="44.25" hidden="false" customHeight="true" outlineLevel="0" collapsed="false">
      <c r="A21" s="4" t="s">
        <v>164</v>
      </c>
      <c r="B21" s="18" t="s">
        <v>138</v>
      </c>
      <c r="C21" s="4" t="s">
        <v>158</v>
      </c>
      <c r="D21" s="4" t="s">
        <v>165</v>
      </c>
      <c r="E21" s="4" t="s">
        <v>166</v>
      </c>
      <c r="F21" s="4" t="s">
        <v>167</v>
      </c>
      <c r="G21" s="4" t="s">
        <v>168</v>
      </c>
      <c r="H21" s="17"/>
      <c r="I21" s="9"/>
      <c r="J21" s="9"/>
      <c r="K21" s="4" t="s">
        <v>169</v>
      </c>
    </row>
    <row r="22" customFormat="false" ht="44.25" hidden="false" customHeight="true" outlineLevel="0" collapsed="false">
      <c r="A22" s="4" t="s">
        <v>170</v>
      </c>
      <c r="B22" s="18" t="s">
        <v>138</v>
      </c>
      <c r="C22" s="4" t="s">
        <v>158</v>
      </c>
      <c r="D22" s="4" t="s">
        <v>171</v>
      </c>
      <c r="E22" s="4" t="s">
        <v>172</v>
      </c>
      <c r="F22" s="4" t="s">
        <v>173</v>
      </c>
      <c r="G22" s="4" t="s">
        <v>174</v>
      </c>
      <c r="H22" s="17"/>
      <c r="I22" s="9"/>
      <c r="J22" s="9"/>
      <c r="K22" s="4" t="s">
        <v>175</v>
      </c>
    </row>
    <row r="23" customFormat="false" ht="44.25" hidden="false" customHeight="true" outlineLevel="0" collapsed="false">
      <c r="A23" s="4" t="s">
        <v>176</v>
      </c>
      <c r="B23" s="19" t="s">
        <v>177</v>
      </c>
      <c r="C23" s="4" t="s">
        <v>178</v>
      </c>
      <c r="D23" s="4" t="s">
        <v>179</v>
      </c>
      <c r="E23" s="4" t="s">
        <v>180</v>
      </c>
      <c r="F23" s="4" t="s">
        <v>181</v>
      </c>
      <c r="G23" s="4" t="s">
        <v>182</v>
      </c>
      <c r="H23" s="17"/>
      <c r="I23" s="9"/>
      <c r="J23" s="9"/>
      <c r="K23" s="4" t="s">
        <v>183</v>
      </c>
    </row>
    <row r="24" customFormat="false" ht="44.25" hidden="false" customHeight="true" outlineLevel="0" collapsed="false">
      <c r="A24" s="4" t="s">
        <v>184</v>
      </c>
      <c r="B24" s="19" t="s">
        <v>177</v>
      </c>
      <c r="C24" s="4" t="s">
        <v>178</v>
      </c>
      <c r="D24" s="4" t="s">
        <v>185</v>
      </c>
      <c r="E24" s="4" t="s">
        <v>186</v>
      </c>
      <c r="F24" s="4" t="s">
        <v>187</v>
      </c>
      <c r="G24" s="4" t="s">
        <v>188</v>
      </c>
      <c r="H24" s="17"/>
      <c r="I24" s="9"/>
      <c r="J24" s="9"/>
      <c r="K24" s="4" t="s">
        <v>189</v>
      </c>
    </row>
    <row r="25" customFormat="false" ht="44.25" hidden="false" customHeight="true" outlineLevel="0" collapsed="false">
      <c r="A25" s="4" t="s">
        <v>190</v>
      </c>
      <c r="B25" s="19" t="s">
        <v>177</v>
      </c>
      <c r="C25" s="4" t="s">
        <v>178</v>
      </c>
      <c r="D25" s="4" t="s">
        <v>191</v>
      </c>
      <c r="E25" s="4" t="s">
        <v>192</v>
      </c>
      <c r="F25" s="4" t="s">
        <v>193</v>
      </c>
      <c r="G25" s="4" t="s">
        <v>194</v>
      </c>
      <c r="H25" s="17"/>
      <c r="I25" s="9"/>
      <c r="J25" s="9"/>
      <c r="K25" s="4" t="s">
        <v>195</v>
      </c>
    </row>
    <row r="26" customFormat="false" ht="44.25" hidden="false" customHeight="true" outlineLevel="0" collapsed="false">
      <c r="A26" s="4" t="s">
        <v>196</v>
      </c>
      <c r="B26" s="19" t="s">
        <v>177</v>
      </c>
      <c r="C26" s="4" t="s">
        <v>178</v>
      </c>
      <c r="D26" s="4" t="s">
        <v>197</v>
      </c>
      <c r="E26" s="4" t="s">
        <v>198</v>
      </c>
      <c r="F26" s="4" t="s">
        <v>199</v>
      </c>
      <c r="G26" s="4" t="s">
        <v>200</v>
      </c>
      <c r="H26" s="17"/>
      <c r="I26" s="9"/>
      <c r="J26" s="9"/>
      <c r="K26" s="4" t="s">
        <v>201</v>
      </c>
    </row>
    <row r="27" customFormat="false" ht="44.25" hidden="false" customHeight="true" outlineLevel="0" collapsed="false">
      <c r="A27" s="4" t="s">
        <v>202</v>
      </c>
      <c r="B27" s="19" t="s">
        <v>177</v>
      </c>
      <c r="C27" s="4" t="s">
        <v>178</v>
      </c>
      <c r="D27" s="4" t="s">
        <v>203</v>
      </c>
      <c r="E27" s="4" t="s">
        <v>204</v>
      </c>
      <c r="F27" s="4" t="s">
        <v>205</v>
      </c>
      <c r="G27" s="4" t="s">
        <v>206</v>
      </c>
      <c r="H27" s="17"/>
      <c r="I27" s="9"/>
      <c r="J27" s="9"/>
      <c r="K27" s="4" t="s">
        <v>207</v>
      </c>
    </row>
    <row r="28" customFormat="false" ht="30.75" hidden="false" customHeight="true" outlineLevel="0" collapsed="false">
      <c r="A28" s="4" t="s">
        <v>208</v>
      </c>
      <c r="B28" s="19" t="s">
        <v>177</v>
      </c>
      <c r="C28" s="4" t="s">
        <v>209</v>
      </c>
      <c r="D28" s="4" t="s">
        <v>210</v>
      </c>
      <c r="E28" s="4" t="s">
        <v>211</v>
      </c>
      <c r="F28" s="4" t="s">
        <v>212</v>
      </c>
      <c r="G28" s="4" t="s">
        <v>213</v>
      </c>
      <c r="H28" s="17"/>
      <c r="I28" s="9"/>
      <c r="J28" s="9"/>
      <c r="K28" s="4" t="s">
        <v>214</v>
      </c>
    </row>
    <row r="29" customFormat="false" ht="30.75" hidden="false" customHeight="true" outlineLevel="0" collapsed="false">
      <c r="A29" s="4" t="s">
        <v>215</v>
      </c>
      <c r="B29" s="19" t="s">
        <v>177</v>
      </c>
      <c r="C29" s="4" t="s">
        <v>209</v>
      </c>
      <c r="D29" s="4" t="s">
        <v>216</v>
      </c>
      <c r="E29" s="4" t="s">
        <v>217</v>
      </c>
      <c r="F29" s="4" t="s">
        <v>218</v>
      </c>
      <c r="G29" s="4" t="s">
        <v>219</v>
      </c>
      <c r="H29" s="17"/>
      <c r="I29" s="9"/>
      <c r="J29" s="9"/>
      <c r="K29" s="4" t="s">
        <v>220</v>
      </c>
    </row>
    <row r="30" customFormat="false" ht="44.25" hidden="false" customHeight="true" outlineLevel="0" collapsed="false">
      <c r="A30" s="4" t="s">
        <v>221</v>
      </c>
      <c r="B30" s="19" t="s">
        <v>177</v>
      </c>
      <c r="C30" s="4" t="s">
        <v>209</v>
      </c>
      <c r="D30" s="4" t="s">
        <v>222</v>
      </c>
      <c r="E30" s="4" t="s">
        <v>223</v>
      </c>
      <c r="F30" s="4" t="s">
        <v>224</v>
      </c>
      <c r="G30" s="4" t="s">
        <v>225</v>
      </c>
      <c r="H30" s="17"/>
      <c r="I30" s="9"/>
      <c r="J30" s="9"/>
      <c r="K30" s="4" t="s">
        <v>226</v>
      </c>
    </row>
    <row r="31" customFormat="false" ht="44.25" hidden="false" customHeight="true" outlineLevel="0" collapsed="false">
      <c r="A31" s="4" t="s">
        <v>227</v>
      </c>
      <c r="B31" s="19" t="s">
        <v>177</v>
      </c>
      <c r="C31" s="4" t="s">
        <v>228</v>
      </c>
      <c r="D31" s="4" t="s">
        <v>229</v>
      </c>
      <c r="E31" s="4" t="s">
        <v>217</v>
      </c>
      <c r="F31" s="4" t="s">
        <v>230</v>
      </c>
      <c r="G31" s="4" t="s">
        <v>231</v>
      </c>
      <c r="H31" s="17"/>
      <c r="I31" s="9"/>
      <c r="J31" s="9"/>
      <c r="K31" s="4" t="s">
        <v>232</v>
      </c>
    </row>
    <row r="32" customFormat="false" ht="44.25" hidden="false" customHeight="true" outlineLevel="0" collapsed="false">
      <c r="A32" s="4" t="s">
        <v>233</v>
      </c>
      <c r="B32" s="19" t="s">
        <v>177</v>
      </c>
      <c r="C32" s="4" t="s">
        <v>228</v>
      </c>
      <c r="D32" s="4" t="s">
        <v>234</v>
      </c>
      <c r="E32" s="4" t="s">
        <v>235</v>
      </c>
      <c r="F32" s="4" t="s">
        <v>236</v>
      </c>
      <c r="G32" s="4" t="s">
        <v>237</v>
      </c>
      <c r="H32" s="17"/>
      <c r="I32" s="9"/>
      <c r="J32" s="9"/>
      <c r="K32" s="4" t="s">
        <v>238</v>
      </c>
    </row>
    <row r="33" customFormat="false" ht="30.75" hidden="false" customHeight="true" outlineLevel="0" collapsed="false">
      <c r="A33" s="4" t="s">
        <v>239</v>
      </c>
      <c r="B33" s="19" t="s">
        <v>177</v>
      </c>
      <c r="C33" s="4" t="s">
        <v>228</v>
      </c>
      <c r="D33" s="4" t="s">
        <v>240</v>
      </c>
      <c r="E33" s="4" t="s">
        <v>241</v>
      </c>
      <c r="F33" s="4" t="s">
        <v>242</v>
      </c>
      <c r="G33" s="4" t="s">
        <v>243</v>
      </c>
      <c r="H33" s="17"/>
      <c r="I33" s="9"/>
      <c r="J33" s="9"/>
      <c r="K33" s="4" t="s">
        <v>244</v>
      </c>
    </row>
    <row r="34" customFormat="false" ht="30.75" hidden="false" customHeight="true" outlineLevel="0" collapsed="false">
      <c r="A34" s="4" t="s">
        <v>245</v>
      </c>
      <c r="B34" s="19" t="s">
        <v>177</v>
      </c>
      <c r="C34" s="4" t="s">
        <v>228</v>
      </c>
      <c r="D34" s="4" t="s">
        <v>246</v>
      </c>
      <c r="E34" s="4" t="s">
        <v>247</v>
      </c>
      <c r="F34" s="4" t="s">
        <v>248</v>
      </c>
      <c r="G34" s="4" t="s">
        <v>249</v>
      </c>
      <c r="H34" s="17"/>
      <c r="I34" s="9"/>
      <c r="J34" s="9"/>
      <c r="K34" s="4" t="s">
        <v>250</v>
      </c>
    </row>
    <row r="35" customFormat="false" ht="30.75" hidden="false" customHeight="true" outlineLevel="0" collapsed="false">
      <c r="A35" s="4" t="s">
        <v>251</v>
      </c>
      <c r="B35" s="20" t="s">
        <v>252</v>
      </c>
      <c r="C35" s="4" t="s">
        <v>253</v>
      </c>
      <c r="D35" s="4" t="s">
        <v>254</v>
      </c>
      <c r="E35" s="4" t="s">
        <v>255</v>
      </c>
      <c r="F35" s="4" t="s">
        <v>256</v>
      </c>
      <c r="G35" s="4" t="s">
        <v>257</v>
      </c>
      <c r="H35" s="17"/>
      <c r="I35" s="9"/>
      <c r="J35" s="9"/>
      <c r="K35" s="4" t="s">
        <v>258</v>
      </c>
    </row>
    <row r="36" customFormat="false" ht="30.75" hidden="false" customHeight="true" outlineLevel="0" collapsed="false">
      <c r="A36" s="4" t="s">
        <v>259</v>
      </c>
      <c r="B36" s="20" t="s">
        <v>252</v>
      </c>
      <c r="C36" s="4" t="s">
        <v>253</v>
      </c>
      <c r="D36" s="4" t="s">
        <v>260</v>
      </c>
      <c r="E36" s="4" t="s">
        <v>261</v>
      </c>
      <c r="F36" s="4" t="s">
        <v>262</v>
      </c>
      <c r="G36" s="4" t="s">
        <v>263</v>
      </c>
      <c r="H36" s="17"/>
      <c r="I36" s="9"/>
      <c r="J36" s="9"/>
      <c r="K36" s="4" t="s">
        <v>264</v>
      </c>
    </row>
    <row r="37" customFormat="false" ht="44.25" hidden="false" customHeight="true" outlineLevel="0" collapsed="false">
      <c r="A37" s="4" t="s">
        <v>265</v>
      </c>
      <c r="B37" s="20" t="s">
        <v>252</v>
      </c>
      <c r="C37" s="4" t="s">
        <v>253</v>
      </c>
      <c r="D37" s="4" t="s">
        <v>266</v>
      </c>
      <c r="E37" s="4" t="s">
        <v>217</v>
      </c>
      <c r="F37" s="4" t="s">
        <v>267</v>
      </c>
      <c r="G37" s="4" t="s">
        <v>268</v>
      </c>
      <c r="H37" s="17"/>
      <c r="I37" s="9"/>
      <c r="J37" s="9"/>
      <c r="K37" s="4" t="s">
        <v>269</v>
      </c>
    </row>
    <row r="38" customFormat="false" ht="30.75" hidden="false" customHeight="true" outlineLevel="0" collapsed="false">
      <c r="A38" s="4" t="s">
        <v>270</v>
      </c>
      <c r="B38" s="20" t="s">
        <v>252</v>
      </c>
      <c r="C38" s="4" t="s">
        <v>271</v>
      </c>
      <c r="D38" s="4" t="s">
        <v>272</v>
      </c>
      <c r="E38" s="4" t="s">
        <v>273</v>
      </c>
      <c r="F38" s="4" t="s">
        <v>274</v>
      </c>
      <c r="G38" s="4" t="s">
        <v>275</v>
      </c>
      <c r="H38" s="17"/>
      <c r="I38" s="9"/>
      <c r="J38" s="9"/>
      <c r="K38" s="4" t="s">
        <v>276</v>
      </c>
    </row>
    <row r="39" customFormat="false" ht="30.75" hidden="false" customHeight="true" outlineLevel="0" collapsed="false">
      <c r="A39" s="4" t="s">
        <v>277</v>
      </c>
      <c r="B39" s="20" t="s">
        <v>252</v>
      </c>
      <c r="C39" s="4" t="s">
        <v>271</v>
      </c>
      <c r="D39" s="4" t="s">
        <v>278</v>
      </c>
      <c r="E39" s="4" t="s">
        <v>279</v>
      </c>
      <c r="F39" s="4" t="s">
        <v>280</v>
      </c>
      <c r="G39" s="4" t="s">
        <v>281</v>
      </c>
      <c r="H39" s="17"/>
      <c r="I39" s="9"/>
      <c r="J39" s="9"/>
      <c r="K39" s="4" t="s">
        <v>282</v>
      </c>
    </row>
    <row r="40" customFormat="false" ht="30.75" hidden="false" customHeight="true" outlineLevel="0" collapsed="false">
      <c r="A40" s="4" t="s">
        <v>283</v>
      </c>
      <c r="B40" s="20" t="s">
        <v>252</v>
      </c>
      <c r="C40" s="4" t="s">
        <v>271</v>
      </c>
      <c r="D40" s="4" t="s">
        <v>284</v>
      </c>
      <c r="E40" s="4" t="s">
        <v>285</v>
      </c>
      <c r="F40" s="4" t="s">
        <v>286</v>
      </c>
      <c r="G40" s="4" t="s">
        <v>287</v>
      </c>
      <c r="H40" s="17"/>
      <c r="I40" s="9"/>
      <c r="J40" s="9"/>
      <c r="K40" s="4" t="s">
        <v>288</v>
      </c>
    </row>
    <row r="41" customFormat="false" ht="44.25" hidden="false" customHeight="true" outlineLevel="0" collapsed="false">
      <c r="A41" s="4" t="s">
        <v>289</v>
      </c>
      <c r="B41" s="21" t="s">
        <v>290</v>
      </c>
      <c r="C41" s="4" t="s">
        <v>291</v>
      </c>
      <c r="D41" s="4" t="s">
        <v>292</v>
      </c>
      <c r="E41" s="4" t="s">
        <v>293</v>
      </c>
      <c r="F41" s="4" t="s">
        <v>294</v>
      </c>
      <c r="G41" s="4" t="s">
        <v>295</v>
      </c>
      <c r="H41" s="17"/>
      <c r="I41" s="9"/>
      <c r="J41" s="9"/>
      <c r="K41" s="4" t="s">
        <v>296</v>
      </c>
    </row>
    <row r="42" customFormat="false" ht="44.25" hidden="false" customHeight="true" outlineLevel="0" collapsed="false">
      <c r="A42" s="4" t="s">
        <v>297</v>
      </c>
      <c r="B42" s="21" t="s">
        <v>290</v>
      </c>
      <c r="C42" s="4" t="s">
        <v>291</v>
      </c>
      <c r="D42" s="4" t="s">
        <v>298</v>
      </c>
      <c r="E42" s="4" t="s">
        <v>299</v>
      </c>
      <c r="F42" s="4" t="s">
        <v>300</v>
      </c>
      <c r="G42" s="4" t="s">
        <v>301</v>
      </c>
      <c r="H42" s="17"/>
      <c r="I42" s="9"/>
      <c r="J42" s="9"/>
      <c r="K42" s="4" t="s">
        <v>302</v>
      </c>
    </row>
    <row r="43" customFormat="false" ht="30.75" hidden="false" customHeight="true" outlineLevel="0" collapsed="false">
      <c r="A43" s="4" t="s">
        <v>303</v>
      </c>
      <c r="B43" s="21" t="s">
        <v>290</v>
      </c>
      <c r="C43" s="4" t="s">
        <v>291</v>
      </c>
      <c r="D43" s="4" t="s">
        <v>304</v>
      </c>
      <c r="E43" s="4" t="s">
        <v>217</v>
      </c>
      <c r="F43" s="4" t="s">
        <v>305</v>
      </c>
      <c r="G43" s="4" t="s">
        <v>306</v>
      </c>
      <c r="H43" s="17"/>
      <c r="I43" s="9"/>
      <c r="J43" s="9"/>
      <c r="K43" s="4" t="s">
        <v>307</v>
      </c>
    </row>
    <row r="44" customFormat="false" ht="44.25" hidden="false" customHeight="true" outlineLevel="0" collapsed="false">
      <c r="A44" s="4" t="s">
        <v>308</v>
      </c>
      <c r="B44" s="21" t="s">
        <v>290</v>
      </c>
      <c r="C44" s="4" t="s">
        <v>309</v>
      </c>
      <c r="D44" s="4" t="s">
        <v>310</v>
      </c>
      <c r="E44" s="4" t="s">
        <v>311</v>
      </c>
      <c r="F44" s="4" t="s">
        <v>312</v>
      </c>
      <c r="G44" s="4" t="s">
        <v>313</v>
      </c>
      <c r="H44" s="17"/>
      <c r="I44" s="9"/>
      <c r="J44" s="9"/>
      <c r="K44" s="4" t="s">
        <v>314</v>
      </c>
    </row>
    <row r="45" customFormat="false" ht="44.25" hidden="false" customHeight="true" outlineLevel="0" collapsed="false">
      <c r="A45" s="4" t="s">
        <v>315</v>
      </c>
      <c r="B45" s="21" t="s">
        <v>290</v>
      </c>
      <c r="C45" s="4" t="s">
        <v>309</v>
      </c>
      <c r="D45" s="4" t="s">
        <v>316</v>
      </c>
      <c r="E45" s="4" t="s">
        <v>317</v>
      </c>
      <c r="F45" s="4" t="s">
        <v>318</v>
      </c>
      <c r="G45" s="4" t="s">
        <v>319</v>
      </c>
      <c r="H45" s="17"/>
      <c r="I45" s="9"/>
      <c r="J45" s="9"/>
      <c r="K45" s="4" t="s">
        <v>320</v>
      </c>
    </row>
    <row r="46" customFormat="false" ht="44.25" hidden="false" customHeight="true" outlineLevel="0" collapsed="false">
      <c r="A46" s="4" t="s">
        <v>321</v>
      </c>
      <c r="B46" s="21" t="s">
        <v>290</v>
      </c>
      <c r="C46" s="4" t="s">
        <v>309</v>
      </c>
      <c r="D46" s="4" t="s">
        <v>322</v>
      </c>
      <c r="E46" s="4" t="s">
        <v>323</v>
      </c>
      <c r="F46" s="4" t="s">
        <v>324</v>
      </c>
      <c r="G46" s="4" t="s">
        <v>325</v>
      </c>
      <c r="H46" s="17"/>
      <c r="I46" s="9"/>
      <c r="J46" s="9"/>
      <c r="K46" s="4" t="s">
        <v>326</v>
      </c>
    </row>
    <row r="47" customFormat="false" ht="44.25" hidden="false" customHeight="true" outlineLevel="0" collapsed="false">
      <c r="A47" s="4" t="s">
        <v>327</v>
      </c>
      <c r="B47" s="21" t="s">
        <v>290</v>
      </c>
      <c r="C47" s="4" t="s">
        <v>309</v>
      </c>
      <c r="D47" s="4" t="s">
        <v>328</v>
      </c>
      <c r="E47" s="4" t="s">
        <v>217</v>
      </c>
      <c r="F47" s="4" t="s">
        <v>329</v>
      </c>
      <c r="G47" s="4" t="s">
        <v>330</v>
      </c>
      <c r="H47" s="17"/>
      <c r="I47" s="9"/>
      <c r="J47" s="9"/>
      <c r="K47" s="4" t="s">
        <v>331</v>
      </c>
    </row>
    <row r="48" customFormat="false" ht="30.75" hidden="false" customHeight="true" outlineLevel="0" collapsed="false">
      <c r="A48" s="4" t="s">
        <v>332</v>
      </c>
      <c r="B48" s="22" t="s">
        <v>333</v>
      </c>
      <c r="C48" s="4" t="s">
        <v>334</v>
      </c>
      <c r="D48" s="4" t="s">
        <v>335</v>
      </c>
      <c r="E48" s="4" t="s">
        <v>336</v>
      </c>
      <c r="F48" s="4" t="s">
        <v>337</v>
      </c>
      <c r="G48" s="4" t="s">
        <v>338</v>
      </c>
      <c r="H48" s="17"/>
      <c r="I48" s="9"/>
      <c r="J48" s="9"/>
      <c r="K48" s="4" t="s">
        <v>339</v>
      </c>
    </row>
    <row r="49" customFormat="false" ht="44.25" hidden="false" customHeight="true" outlineLevel="0" collapsed="false">
      <c r="A49" s="4" t="s">
        <v>340</v>
      </c>
      <c r="B49" s="22" t="s">
        <v>333</v>
      </c>
      <c r="C49" s="4" t="s">
        <v>341</v>
      </c>
      <c r="D49" s="4" t="s">
        <v>342</v>
      </c>
      <c r="E49" s="4" t="s">
        <v>343</v>
      </c>
      <c r="F49" s="4" t="s">
        <v>344</v>
      </c>
      <c r="G49" s="4" t="s">
        <v>345</v>
      </c>
      <c r="H49" s="17"/>
      <c r="I49" s="9"/>
      <c r="J49" s="9"/>
      <c r="K49" s="4" t="s">
        <v>339</v>
      </c>
    </row>
    <row r="50" customFormat="false" ht="44.25" hidden="false" customHeight="true" outlineLevel="0" collapsed="false">
      <c r="A50" s="4" t="s">
        <v>346</v>
      </c>
      <c r="B50" s="22" t="s">
        <v>333</v>
      </c>
      <c r="C50" s="4" t="s">
        <v>347</v>
      </c>
      <c r="D50" s="4" t="s">
        <v>348</v>
      </c>
      <c r="E50" s="4" t="s">
        <v>217</v>
      </c>
      <c r="F50" s="4" t="s">
        <v>349</v>
      </c>
      <c r="G50" s="4" t="s">
        <v>350</v>
      </c>
      <c r="H50" s="17"/>
      <c r="I50" s="9"/>
      <c r="J50" s="9"/>
      <c r="K50" s="4" t="s">
        <v>339</v>
      </c>
    </row>
    <row r="51" customFormat="false" ht="44.25" hidden="false" customHeight="true" outlineLevel="0" collapsed="false">
      <c r="A51" s="4" t="s">
        <v>351</v>
      </c>
      <c r="B51" s="22" t="s">
        <v>333</v>
      </c>
      <c r="C51" s="4" t="s">
        <v>352</v>
      </c>
      <c r="D51" s="4" t="s">
        <v>353</v>
      </c>
      <c r="E51" s="4" t="s">
        <v>354</v>
      </c>
      <c r="F51" s="4" t="s">
        <v>355</v>
      </c>
      <c r="G51" s="4" t="s">
        <v>356</v>
      </c>
      <c r="H51" s="17"/>
      <c r="I51" s="9"/>
      <c r="J51" s="9"/>
      <c r="K51" s="4" t="s">
        <v>339</v>
      </c>
    </row>
    <row r="52" customFormat="false" ht="44.25" hidden="false" customHeight="true" outlineLevel="0" collapsed="false">
      <c r="A52" s="4" t="s">
        <v>357</v>
      </c>
      <c r="B52" s="22" t="s">
        <v>333</v>
      </c>
      <c r="C52" s="4" t="s">
        <v>358</v>
      </c>
      <c r="D52" s="4" t="s">
        <v>359</v>
      </c>
      <c r="E52" s="4" t="s">
        <v>360</v>
      </c>
      <c r="F52" s="4" t="s">
        <v>361</v>
      </c>
      <c r="G52" s="4" t="s">
        <v>362</v>
      </c>
      <c r="H52" s="17"/>
      <c r="I52" s="9"/>
      <c r="J52" s="9"/>
      <c r="K52" s="4" t="s">
        <v>339</v>
      </c>
    </row>
    <row r="53" customFormat="false" ht="30.75" hidden="false" customHeight="true" outlineLevel="0" collapsed="false">
      <c r="A53" s="4" t="s">
        <v>363</v>
      </c>
      <c r="B53" s="22" t="s">
        <v>364</v>
      </c>
      <c r="C53" s="4" t="s">
        <v>365</v>
      </c>
      <c r="D53" s="4" t="s">
        <v>366</v>
      </c>
      <c r="E53" s="4" t="s">
        <v>367</v>
      </c>
      <c r="F53" s="4" t="s">
        <v>368</v>
      </c>
      <c r="G53" s="4" t="s">
        <v>369</v>
      </c>
      <c r="H53" s="17"/>
      <c r="I53" s="9"/>
      <c r="J53" s="9"/>
      <c r="K53" s="4" t="s">
        <v>339</v>
      </c>
    </row>
    <row r="54" customFormat="false" ht="30.75" hidden="false" customHeight="true" outlineLevel="0" collapsed="false">
      <c r="A54" s="4" t="s">
        <v>370</v>
      </c>
      <c r="B54" s="22" t="s">
        <v>364</v>
      </c>
      <c r="C54" s="4" t="s">
        <v>371</v>
      </c>
      <c r="D54" s="4" t="s">
        <v>372</v>
      </c>
      <c r="E54" s="4" t="s">
        <v>217</v>
      </c>
      <c r="F54" s="4" t="s">
        <v>373</v>
      </c>
      <c r="G54" s="4" t="s">
        <v>374</v>
      </c>
      <c r="H54" s="17"/>
      <c r="I54" s="9"/>
      <c r="J54" s="9"/>
      <c r="K54" s="4" t="s">
        <v>339</v>
      </c>
    </row>
    <row r="55" customFormat="false" ht="44.25" hidden="false" customHeight="true" outlineLevel="0" collapsed="false">
      <c r="A55" s="4" t="s">
        <v>375</v>
      </c>
      <c r="B55" s="22" t="s">
        <v>364</v>
      </c>
      <c r="C55" s="4" t="s">
        <v>376</v>
      </c>
      <c r="D55" s="4" t="s">
        <v>377</v>
      </c>
      <c r="E55" s="4" t="s">
        <v>217</v>
      </c>
      <c r="F55" s="4" t="s">
        <v>378</v>
      </c>
      <c r="G55" s="4" t="s">
        <v>379</v>
      </c>
      <c r="H55" s="17"/>
      <c r="I55" s="9"/>
      <c r="J55" s="9"/>
      <c r="K55" s="4" t="s">
        <v>339</v>
      </c>
    </row>
  </sheetData>
  <autoFilter ref="A6:K55"/>
  <conditionalFormatting sqref="H7:H55">
    <cfRule type="colorScale" priority="2">
      <colorScale>
        <cfvo type="num" val="0"/>
        <cfvo type="num" val="2.5"/>
        <cfvo type="num" val="5"/>
        <color rgb="FFF8CBAD"/>
        <color rgb="FFFFEB9C"/>
        <color rgb="FFC6E0B4"/>
      </colorScale>
    </cfRule>
  </conditionalFormatting>
  <dataValidations count="1">
    <dataValidation allowBlank="true" error="Enter a number between 0 and 5, or leave blank if not assessable." errorStyle="stop" errorTitle="Invalid score" operator="between" prompt="0 = absent … 5 = leading practice. Leave blank if no data (not zero)." promptTitle="Score 0–5" showDropDown="false" showErrorMessage="true" showInputMessage="true" sqref="H7:H55" type="decimal">
      <formula1>0</formula1>
      <formula2>5</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2" min="2" style="0" width="70"/>
    <col collapsed="false" customWidth="true" hidden="false" outlineLevel="0" max="4" min="3" style="0" width="16"/>
    <col collapsed="false" customWidth="true" hidden="false" outlineLevel="0" max="5" min="5" style="0" width="60"/>
  </cols>
  <sheetData>
    <row r="1" customFormat="false" ht="17.35" hidden="false" customHeight="false" outlineLevel="0" collapsed="false">
      <c r="A1" s="6" t="s">
        <v>380</v>
      </c>
    </row>
    <row r="3" customFormat="false" ht="15" hidden="false" customHeight="false" outlineLevel="0" collapsed="false">
      <c r="A3" s="15" t="s">
        <v>381</v>
      </c>
      <c r="B3" s="15" t="s">
        <v>382</v>
      </c>
      <c r="C3" s="15" t="s">
        <v>383</v>
      </c>
      <c r="D3" s="15" t="s">
        <v>384</v>
      </c>
      <c r="E3" s="15" t="s">
        <v>385</v>
      </c>
    </row>
    <row r="4" customFormat="false" ht="15" hidden="false" customHeight="false" outlineLevel="0" collapsed="false">
      <c r="A4" s="23" t="s">
        <v>386</v>
      </c>
      <c r="B4" s="23" t="s">
        <v>387</v>
      </c>
      <c r="C4" s="24" t="n">
        <v>0</v>
      </c>
      <c r="D4" s="23" t="s">
        <v>388</v>
      </c>
      <c r="E4" s="23" t="s">
        <v>389</v>
      </c>
    </row>
    <row r="5" customFormat="false" ht="15" hidden="false" customHeight="false" outlineLevel="0" collapsed="false">
      <c r="A5" s="23" t="s">
        <v>390</v>
      </c>
      <c r="B5" s="23" t="s">
        <v>391</v>
      </c>
      <c r="C5" s="24" t="n">
        <v>1</v>
      </c>
      <c r="D5" s="23" t="s">
        <v>392</v>
      </c>
      <c r="E5" s="23" t="s">
        <v>393</v>
      </c>
    </row>
    <row r="6" customFormat="false" ht="15" hidden="false" customHeight="false" outlineLevel="0" collapsed="false">
      <c r="A6" s="23" t="s">
        <v>394</v>
      </c>
      <c r="B6" s="23" t="s">
        <v>395</v>
      </c>
      <c r="C6" s="24" t="n">
        <v>2</v>
      </c>
      <c r="D6" s="23" t="s">
        <v>396</v>
      </c>
      <c r="E6" s="23" t="s">
        <v>397</v>
      </c>
    </row>
    <row r="7" customFormat="false" ht="15" hidden="false" customHeight="false" outlineLevel="0" collapsed="false">
      <c r="A7" s="23" t="s">
        <v>398</v>
      </c>
      <c r="B7" s="23" t="s">
        <v>399</v>
      </c>
      <c r="C7" s="24" t="n">
        <v>3</v>
      </c>
      <c r="D7" s="23" t="s">
        <v>400</v>
      </c>
      <c r="E7" s="23" t="s">
        <v>401</v>
      </c>
    </row>
    <row r="8" customFormat="false" ht="15" hidden="false" customHeight="false" outlineLevel="0" collapsed="false">
      <c r="A8" s="23" t="s">
        <v>402</v>
      </c>
      <c r="B8" s="23" t="s">
        <v>403</v>
      </c>
      <c r="C8" s="24" t="n">
        <v>4</v>
      </c>
      <c r="D8" s="23" t="s">
        <v>404</v>
      </c>
      <c r="E8" s="23" t="s">
        <v>405</v>
      </c>
    </row>
    <row r="10" customFormat="false" ht="15" hidden="false" customHeight="false" outlineLevel="0" collapsed="false">
      <c r="A10" s="5" t="s">
        <v>406</v>
      </c>
    </row>
    <row r="12" customFormat="false" ht="23.85" hidden="false" customHeight="false" outlineLevel="0" collapsed="false">
      <c r="A12" s="15" t="s">
        <v>65</v>
      </c>
      <c r="B12" s="15" t="s">
        <v>407</v>
      </c>
    </row>
    <row r="13" customFormat="false" ht="15" hidden="false" customHeight="false" outlineLevel="0" collapsed="false">
      <c r="A13" s="4" t="s">
        <v>59</v>
      </c>
      <c r="B13" s="4" t="s">
        <v>408</v>
      </c>
    </row>
    <row r="14" customFormat="false" ht="23.85" hidden="false" customHeight="false" outlineLevel="0" collapsed="false">
      <c r="A14" s="4" t="s">
        <v>138</v>
      </c>
      <c r="B14" s="4" t="s">
        <v>409</v>
      </c>
    </row>
    <row r="15" customFormat="false" ht="23.85" hidden="false" customHeight="false" outlineLevel="0" collapsed="false">
      <c r="A15" s="4" t="s">
        <v>177</v>
      </c>
      <c r="B15" s="4" t="s">
        <v>410</v>
      </c>
    </row>
    <row r="16" customFormat="false" ht="15" hidden="false" customHeight="false" outlineLevel="0" collapsed="false">
      <c r="A16" s="4" t="s">
        <v>252</v>
      </c>
      <c r="B16" s="4" t="s">
        <v>411</v>
      </c>
    </row>
    <row r="17" customFormat="false" ht="15" hidden="false" customHeight="false" outlineLevel="0" collapsed="false">
      <c r="A17" s="4" t="s">
        <v>290</v>
      </c>
      <c r="B17" s="4" t="s">
        <v>412</v>
      </c>
    </row>
    <row r="18" customFormat="false" ht="15" hidden="false" customHeight="false" outlineLevel="0" collapsed="false">
      <c r="A18" s="4" t="s">
        <v>333</v>
      </c>
      <c r="B18" s="4" t="s">
        <v>413</v>
      </c>
    </row>
    <row r="19" customFormat="false" ht="23.85" hidden="false" customHeight="false" outlineLevel="0" collapsed="false">
      <c r="A19" s="4" t="s">
        <v>364</v>
      </c>
      <c r="B19" s="4" t="s">
        <v>414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2" min="2" style="0" width="26"/>
    <col collapsed="false" customWidth="true" hidden="false" outlineLevel="0" max="3" min="3" style="0" width="13"/>
    <col collapsed="false" customWidth="true" hidden="false" outlineLevel="0" max="5" min="4" style="0" width="11"/>
    <col collapsed="false" customWidth="true" hidden="false" outlineLevel="0" max="6" min="6" style="0" width="14"/>
    <col collapsed="false" customWidth="true" hidden="false" outlineLevel="0" max="7" min="7" style="0" width="15"/>
    <col collapsed="false" customWidth="true" hidden="false" outlineLevel="0" max="8" min="8" style="0" width="16"/>
    <col collapsed="false" customWidth="true" hidden="false" outlineLevel="0" max="9" min="9" style="0" width="15"/>
    <col collapsed="false" customWidth="true" hidden="false" outlineLevel="0" max="10" min="10" style="0" width="24"/>
    <col collapsed="false" customWidth="true" hidden="false" outlineLevel="0" max="11" min="11" style="0" width="30"/>
  </cols>
  <sheetData>
    <row r="1" customFormat="false" ht="19.7" hidden="false" customHeight="false" outlineLevel="0" collapsed="false">
      <c r="A1" s="1" t="s">
        <v>415</v>
      </c>
    </row>
    <row r="2" customFormat="false" ht="15" hidden="false" customHeight="false" outlineLevel="0" collapsed="false">
      <c r="A2" s="11" t="s">
        <v>56</v>
      </c>
      <c r="B2" s="12" t="str">
        <f aca="false">IF(Profile!C5="","(enter on Profile sheet)",Profile!C5)</f>
        <v>(enter on Profile sheet)</v>
      </c>
    </row>
    <row r="4" customFormat="false" ht="15" hidden="false" customHeight="false" outlineLevel="0" collapsed="false">
      <c r="A4" s="11" t="s">
        <v>416</v>
      </c>
      <c r="C4" s="25" t="n">
        <v>0.5</v>
      </c>
      <c r="D4" s="5" t="s">
        <v>417</v>
      </c>
    </row>
    <row r="5" customFormat="false" ht="15" hidden="false" customHeight="false" outlineLevel="0" collapsed="false">
      <c r="A5" s="11" t="s">
        <v>418</v>
      </c>
      <c r="C5" s="26" t="s">
        <v>419</v>
      </c>
      <c r="D5" s="5" t="s">
        <v>420</v>
      </c>
    </row>
    <row r="7" customFormat="false" ht="15" hidden="false" customHeight="false" outlineLevel="0" collapsed="false">
      <c r="A7" s="27" t="s">
        <v>421</v>
      </c>
    </row>
    <row r="8" customFormat="false" ht="31.5" hidden="false" customHeight="true" outlineLevel="0" collapsed="false">
      <c r="A8" s="15" t="s">
        <v>65</v>
      </c>
      <c r="B8" s="15" t="s">
        <v>422</v>
      </c>
      <c r="C8" s="15" t="s">
        <v>423</v>
      </c>
      <c r="D8" s="15" t="s">
        <v>424</v>
      </c>
      <c r="E8" s="15" t="s">
        <v>425</v>
      </c>
      <c r="F8" s="15" t="s">
        <v>426</v>
      </c>
      <c r="G8" s="15" t="s">
        <v>427</v>
      </c>
      <c r="H8" s="15" t="s">
        <v>428</v>
      </c>
      <c r="I8" s="15" t="s">
        <v>429</v>
      </c>
      <c r="J8" s="15" t="s">
        <v>430</v>
      </c>
      <c r="K8" s="15" t="s">
        <v>431</v>
      </c>
    </row>
    <row r="9" customFormat="false" ht="15" hidden="false" customHeight="false" outlineLevel="0" collapsed="false">
      <c r="A9" s="28" t="s">
        <v>59</v>
      </c>
      <c r="B9" s="29" t="s">
        <v>432</v>
      </c>
      <c r="C9" s="30" t="s">
        <v>433</v>
      </c>
      <c r="D9" s="30" t="n">
        <f aca="false">COUNTIF(Assessment!$B$7:$B$55,A9)</f>
        <v>10</v>
      </c>
      <c r="E9" s="30" t="n">
        <f aca="false">SUMPRODUCT((Assessment!$B$7:$B$55=A9)*ISNUMBER(Assessment!$H$7:$H$55))</f>
        <v>0</v>
      </c>
      <c r="F9" s="31" t="n">
        <f aca="false">IF(D9=0,0,E9/D9)</f>
        <v>0</v>
      </c>
      <c r="G9" s="30" t="n">
        <f aca="false">COUNTIFS($A$21:$A$40,A9,$G$21:$G$40,"&gt;=0")</f>
        <v>0</v>
      </c>
      <c r="H9" s="30" t="n">
        <f aca="false">COUNTIF($A$21:$A$40,A9)</f>
        <v>3</v>
      </c>
      <c r="I9" s="32" t="str">
        <f aca="false">IF(AND(G9&gt;0,G9/H9&gt;=$C$4),AVERAGEIFS($G$21:$G$40,$A$21:$A$40,A9),"n/a")</f>
        <v>n/a</v>
      </c>
      <c r="J9" s="30" t="str">
        <f aca="false">IF(ISNUMBER(I9),INDEX(Reference!$B$4:$B$8,MATCH(I9,Reference!$C$4:$C$8,1)),"n/a")</f>
        <v>n/a</v>
      </c>
      <c r="K9" s="30" t="str">
        <f aca="false">IF(NOT(ISNUMBER(I9)),"Insufficient data",IF(F9=1,"Complete","Partial – interpret with caution"))</f>
        <v>Insufficient data</v>
      </c>
    </row>
    <row r="10" customFormat="false" ht="15" hidden="false" customHeight="false" outlineLevel="0" collapsed="false">
      <c r="A10" s="33" t="s">
        <v>138</v>
      </c>
      <c r="B10" s="29" t="s">
        <v>432</v>
      </c>
      <c r="C10" s="30" t="s">
        <v>433</v>
      </c>
      <c r="D10" s="30" t="n">
        <f aca="false">COUNTIF(Assessment!$B$7:$B$55,A10)</f>
        <v>6</v>
      </c>
      <c r="E10" s="30" t="n">
        <f aca="false">SUMPRODUCT((Assessment!$B$7:$B$55=A10)*ISNUMBER(Assessment!$H$7:$H$55))</f>
        <v>0</v>
      </c>
      <c r="F10" s="31" t="n">
        <f aca="false">IF(D10=0,0,E10/D10)</f>
        <v>0</v>
      </c>
      <c r="G10" s="30" t="n">
        <f aca="false">COUNTIFS($A$21:$A$40,A10,$G$21:$G$40,"&gt;=0")</f>
        <v>0</v>
      </c>
      <c r="H10" s="30" t="n">
        <f aca="false">COUNTIF($A$21:$A$40,A10)</f>
        <v>2</v>
      </c>
      <c r="I10" s="32" t="str">
        <f aca="false">IF(AND(G10&gt;0,G10/H10&gt;=$C$4),AVERAGEIFS($G$21:$G$40,$A$21:$A$40,A10),"n/a")</f>
        <v>n/a</v>
      </c>
      <c r="J10" s="30" t="str">
        <f aca="false">IF(ISNUMBER(I10),INDEX(Reference!$B$4:$B$8,MATCH(I10,Reference!$C$4:$C$8,1)),"n/a")</f>
        <v>n/a</v>
      </c>
      <c r="K10" s="30" t="str">
        <f aca="false">IF(NOT(ISNUMBER(I10)),"Insufficient data",IF(F10=1,"Complete","Partial – interpret with caution"))</f>
        <v>Insufficient data</v>
      </c>
    </row>
    <row r="11" customFormat="false" ht="15" hidden="false" customHeight="false" outlineLevel="0" collapsed="false">
      <c r="A11" s="34" t="s">
        <v>177</v>
      </c>
      <c r="B11" s="29" t="s">
        <v>432</v>
      </c>
      <c r="C11" s="30" t="s">
        <v>433</v>
      </c>
      <c r="D11" s="30" t="n">
        <f aca="false">COUNTIF(Assessment!$B$7:$B$55,A11)</f>
        <v>12</v>
      </c>
      <c r="E11" s="30" t="n">
        <f aca="false">SUMPRODUCT((Assessment!$B$7:$B$55=A11)*ISNUMBER(Assessment!$H$7:$H$55))</f>
        <v>0</v>
      </c>
      <c r="F11" s="31" t="n">
        <f aca="false">IF(D11=0,0,E11/D11)</f>
        <v>0</v>
      </c>
      <c r="G11" s="30" t="n">
        <f aca="false">COUNTIFS($A$21:$A$40,A11,$G$21:$G$40,"&gt;=0")</f>
        <v>0</v>
      </c>
      <c r="H11" s="30" t="n">
        <f aca="false">COUNTIF($A$21:$A$40,A11)</f>
        <v>3</v>
      </c>
      <c r="I11" s="32" t="str">
        <f aca="false">IF(AND(G11&gt;0,G11/H11&gt;=$C$4),AVERAGEIFS($G$21:$G$40,$A$21:$A$40,A11),"n/a")</f>
        <v>n/a</v>
      </c>
      <c r="J11" s="30" t="str">
        <f aca="false">IF(ISNUMBER(I11),INDEX(Reference!$B$4:$B$8,MATCH(I11,Reference!$C$4:$C$8,1)),"n/a")</f>
        <v>n/a</v>
      </c>
      <c r="K11" s="30" t="str">
        <f aca="false">IF(NOT(ISNUMBER(I11)),"Insufficient data",IF(F11=1,"Complete","Partial – interpret with caution"))</f>
        <v>Insufficient data</v>
      </c>
    </row>
    <row r="12" customFormat="false" ht="15" hidden="false" customHeight="false" outlineLevel="0" collapsed="false">
      <c r="A12" s="35" t="s">
        <v>252</v>
      </c>
      <c r="B12" s="29" t="s">
        <v>432</v>
      </c>
      <c r="C12" s="30" t="s">
        <v>433</v>
      </c>
      <c r="D12" s="30" t="n">
        <f aca="false">COUNTIF(Assessment!$B$7:$B$55,A12)</f>
        <v>6</v>
      </c>
      <c r="E12" s="30" t="n">
        <f aca="false">SUMPRODUCT((Assessment!$B$7:$B$55=A12)*ISNUMBER(Assessment!$H$7:$H$55))</f>
        <v>0</v>
      </c>
      <c r="F12" s="31" t="n">
        <f aca="false">IF(D12=0,0,E12/D12)</f>
        <v>0</v>
      </c>
      <c r="G12" s="30" t="n">
        <f aca="false">COUNTIFS($A$21:$A$40,A12,$G$21:$G$40,"&gt;=0")</f>
        <v>0</v>
      </c>
      <c r="H12" s="30" t="n">
        <f aca="false">COUNTIF($A$21:$A$40,A12)</f>
        <v>2</v>
      </c>
      <c r="I12" s="32" t="str">
        <f aca="false">IF(AND(G12&gt;0,G12/H12&gt;=$C$4),AVERAGEIFS($G$21:$G$40,$A$21:$A$40,A12),"n/a")</f>
        <v>n/a</v>
      </c>
      <c r="J12" s="30" t="str">
        <f aca="false">IF(ISNUMBER(I12),INDEX(Reference!$B$4:$B$8,MATCH(I12,Reference!$C$4:$C$8,1)),"n/a")</f>
        <v>n/a</v>
      </c>
      <c r="K12" s="30" t="str">
        <f aca="false">IF(NOT(ISNUMBER(I12)),"Insufficient data",IF(F12=1,"Complete","Partial – interpret with caution"))</f>
        <v>Insufficient data</v>
      </c>
    </row>
    <row r="13" customFormat="false" ht="15" hidden="false" customHeight="false" outlineLevel="0" collapsed="false">
      <c r="A13" s="36" t="s">
        <v>290</v>
      </c>
      <c r="B13" s="29" t="s">
        <v>432</v>
      </c>
      <c r="C13" s="30" t="s">
        <v>433</v>
      </c>
      <c r="D13" s="30" t="n">
        <f aca="false">COUNTIF(Assessment!$B$7:$B$55,A13)</f>
        <v>7</v>
      </c>
      <c r="E13" s="30" t="n">
        <f aca="false">SUMPRODUCT((Assessment!$B$7:$B$55=A13)*ISNUMBER(Assessment!$H$7:$H$55))</f>
        <v>0</v>
      </c>
      <c r="F13" s="31" t="n">
        <f aca="false">IF(D13=0,0,E13/D13)</f>
        <v>0</v>
      </c>
      <c r="G13" s="30" t="n">
        <f aca="false">COUNTIFS($A$21:$A$40,A13,$G$21:$G$40,"&gt;=0")</f>
        <v>0</v>
      </c>
      <c r="H13" s="30" t="n">
        <f aca="false">COUNTIF($A$21:$A$40,A13)</f>
        <v>2</v>
      </c>
      <c r="I13" s="32" t="str">
        <f aca="false">IF(AND(G13&gt;0,G13/H13&gt;=$C$4),AVERAGEIFS($G$21:$G$40,$A$21:$A$40,A13),"n/a")</f>
        <v>n/a</v>
      </c>
      <c r="J13" s="30" t="str">
        <f aca="false">IF(ISNUMBER(I13),INDEX(Reference!$B$4:$B$8,MATCH(I13,Reference!$C$4:$C$8,1)),"n/a")</f>
        <v>n/a</v>
      </c>
      <c r="K13" s="30" t="str">
        <f aca="false">IF(NOT(ISNUMBER(I13)),"Insufficient data",IF(F13=1,"Complete","Partial – interpret with caution"))</f>
        <v>Insufficient data</v>
      </c>
    </row>
    <row r="14" customFormat="false" ht="15" hidden="false" customHeight="false" outlineLevel="0" collapsed="false">
      <c r="A14" s="37" t="s">
        <v>333</v>
      </c>
      <c r="B14" s="29" t="s">
        <v>434</v>
      </c>
      <c r="C14" s="30" t="str">
        <f aca="false">$C$5</f>
        <v>No</v>
      </c>
      <c r="D14" s="30" t="n">
        <f aca="false">COUNTIF(Assessment!$B$7:$B$55,A14)</f>
        <v>5</v>
      </c>
      <c r="E14" s="30" t="n">
        <f aca="false">SUMPRODUCT((Assessment!$B$7:$B$55=A14)*ISNUMBER(Assessment!$H$7:$H$55))</f>
        <v>0</v>
      </c>
      <c r="F14" s="31" t="n">
        <f aca="false">IF(D14=0,0,E14/D14)</f>
        <v>0</v>
      </c>
      <c r="G14" s="30" t="n">
        <f aca="false">COUNTIFS($A$21:$A$40,A14,$G$21:$G$40,"&gt;=0")</f>
        <v>0</v>
      </c>
      <c r="H14" s="30" t="n">
        <f aca="false">COUNTIF($A$21:$A$40,A14)</f>
        <v>5</v>
      </c>
      <c r="I14" s="32" t="str">
        <f aca="false">IF(AND(G14&gt;0,G14/H14&gt;=$C$4),AVERAGEIFS($G$21:$G$40,$A$21:$A$40,A14),"n/a")</f>
        <v>n/a</v>
      </c>
      <c r="J14" s="30" t="str">
        <f aca="false">IF(ISNUMBER(I14),INDEX(Reference!$B$4:$B$8,MATCH(I14,Reference!$C$4:$C$8,1)),"n/a")</f>
        <v>n/a</v>
      </c>
      <c r="K14" s="30" t="str">
        <f aca="false">IF(NOT(ISNUMBER(I14)),"Insufficient data",IF(F14=1,"Complete","Partial – interpret with caution"))</f>
        <v>Insufficient data</v>
      </c>
    </row>
    <row r="15" customFormat="false" ht="15" hidden="false" customHeight="false" outlineLevel="0" collapsed="false">
      <c r="A15" s="37" t="s">
        <v>364</v>
      </c>
      <c r="B15" s="29" t="s">
        <v>434</v>
      </c>
      <c r="C15" s="30" t="str">
        <f aca="false">$C$5</f>
        <v>No</v>
      </c>
      <c r="D15" s="30" t="n">
        <f aca="false">COUNTIF(Assessment!$B$7:$B$55,A15)</f>
        <v>3</v>
      </c>
      <c r="E15" s="30" t="n">
        <f aca="false">SUMPRODUCT((Assessment!$B$7:$B$55=A15)*ISNUMBER(Assessment!$H$7:$H$55))</f>
        <v>0</v>
      </c>
      <c r="F15" s="31" t="n">
        <f aca="false">IF(D15=0,0,E15/D15)</f>
        <v>0</v>
      </c>
      <c r="G15" s="30" t="n">
        <f aca="false">COUNTIFS($A$21:$A$40,A15,$G$21:$G$40,"&gt;=0")</f>
        <v>0</v>
      </c>
      <c r="H15" s="30" t="n">
        <f aca="false">COUNTIF($A$21:$A$40,A15)</f>
        <v>3</v>
      </c>
      <c r="I15" s="32" t="str">
        <f aca="false">IF(AND(G15&gt;0,G15/H15&gt;=$C$4),AVERAGEIFS($G$21:$G$40,$A$21:$A$40,A15),"n/a")</f>
        <v>n/a</v>
      </c>
      <c r="J15" s="30" t="str">
        <f aca="false">IF(ISNUMBER(I15),INDEX(Reference!$B$4:$B$8,MATCH(I15,Reference!$C$4:$C$8,1)),"n/a")</f>
        <v>n/a</v>
      </c>
      <c r="K15" s="30" t="str">
        <f aca="false">IF(NOT(ISNUMBER(I15)),"Insufficient data",IF(F15=1,"Complete","Partial – interpret with caution"))</f>
        <v>Insufficient data</v>
      </c>
    </row>
    <row r="17" customFormat="false" ht="15" hidden="false" customHeight="false" outlineLevel="0" collapsed="false">
      <c r="A17" s="38" t="s">
        <v>435</v>
      </c>
      <c r="B17" s="38" t="s">
        <v>436</v>
      </c>
      <c r="C17" s="39"/>
      <c r="D17" s="39" t="n">
        <f aca="false">SUMIF($C$9:$C$15,"Yes",D9:D15)</f>
        <v>41</v>
      </c>
      <c r="E17" s="39" t="n">
        <f aca="false">SUMIF($C$9:$C$15,"Yes",E9:E15)</f>
        <v>0</v>
      </c>
      <c r="F17" s="40" t="n">
        <f aca="false">IF(D17=0,0,E17/D17)</f>
        <v>0</v>
      </c>
      <c r="G17" s="39" t="n">
        <f aca="false">COUNTIFS($C$9:$C$15,"Yes",$I$9:$I$15,"&gt;=0")</f>
        <v>0</v>
      </c>
      <c r="H17" s="39" t="n">
        <f aca="false">COUNTIF($C$9:$C$15,"Yes")</f>
        <v>5</v>
      </c>
      <c r="I17" s="41" t="str">
        <f aca="false">IF(AND(G17&gt;0,G17/H17&gt;=$C$4),AVERAGEIFS($I$9:$I$15,$C$9:$C$15,"Yes"),"n/a")</f>
        <v>n/a</v>
      </c>
      <c r="J17" s="42" t="str">
        <f aca="false">IF(ISNUMBER(I17),INDEX(Reference!$B$4:$B$8,MATCH(I17,Reference!$C$4:$C$8,1)),"n/a")</f>
        <v>n/a</v>
      </c>
      <c r="K17" s="39" t="str">
        <f aca="false">IF(NOT(ISNUMBER(I17)),"Insufficient data",IF(F17=1,"Complete","Partial – interpret with caution"))</f>
        <v>Insufficient data</v>
      </c>
    </row>
    <row r="19" customFormat="false" ht="15" hidden="false" customHeight="false" outlineLevel="0" collapsed="false">
      <c r="A19" s="27" t="s">
        <v>437</v>
      </c>
    </row>
    <row r="20" customFormat="false" ht="31.5" hidden="false" customHeight="true" outlineLevel="0" collapsed="false">
      <c r="A20" s="15" t="s">
        <v>65</v>
      </c>
      <c r="B20" s="15" t="s">
        <v>66</v>
      </c>
      <c r="C20" s="15" t="s">
        <v>423</v>
      </c>
      <c r="D20" s="15" t="s">
        <v>424</v>
      </c>
      <c r="E20" s="15" t="s">
        <v>425</v>
      </c>
      <c r="F20" s="15" t="s">
        <v>438</v>
      </c>
      <c r="G20" s="15" t="s">
        <v>439</v>
      </c>
      <c r="H20" s="15" t="s">
        <v>440</v>
      </c>
    </row>
    <row r="21" customFormat="false" ht="15" hidden="false" customHeight="false" outlineLevel="0" collapsed="false">
      <c r="A21" s="43" t="s">
        <v>59</v>
      </c>
      <c r="B21" s="44" t="s">
        <v>60</v>
      </c>
      <c r="C21" s="45" t="str">
        <f aca="false">INDEX($C$9:$C$15,MATCH(A21,$A$9:$A$15,0))</f>
        <v>Yes</v>
      </c>
      <c r="D21" s="45" t="n">
        <f aca="false">COUNTIF(Assessment!$C$7:$C$55,B21)</f>
        <v>4</v>
      </c>
      <c r="E21" s="45" t="n">
        <f aca="false">SUMPRODUCT((Assessment!$C$7:$C$55=B21)*ISNUMBER(Assessment!$H$7:$H$55))</f>
        <v>0</v>
      </c>
      <c r="F21" s="46" t="n">
        <f aca="false">IF(D21=0,0,E21/D21)</f>
        <v>0</v>
      </c>
      <c r="G21" s="47" t="str">
        <f aca="false">IF(AND(E21&gt;0,F21&gt;=$C$4),AVERAGEIFS(Assessment!$H$7:$H$55,Assessment!$C$7:$C$55,B21),"n/a")</f>
        <v>n/a</v>
      </c>
      <c r="H21" s="48" t="str">
        <f aca="false">IF(AND(ISNUMBER(G21),C21="Yes"),G21+ROW()/100000,"")</f>
        <v/>
      </c>
    </row>
    <row r="22" customFormat="false" ht="15" hidden="false" customHeight="false" outlineLevel="0" collapsed="false">
      <c r="A22" s="43" t="s">
        <v>59</v>
      </c>
      <c r="B22" s="44" t="s">
        <v>100</v>
      </c>
      <c r="C22" s="45" t="str">
        <f aca="false">INDEX($C$9:$C$15,MATCH(A22,$A$9:$A$15,0))</f>
        <v>Yes</v>
      </c>
      <c r="D22" s="45" t="n">
        <f aca="false">COUNTIF(Assessment!$C$7:$C$55,B22)</f>
        <v>3</v>
      </c>
      <c r="E22" s="45" t="n">
        <f aca="false">SUMPRODUCT((Assessment!$C$7:$C$55=B22)*ISNUMBER(Assessment!$H$7:$H$55))</f>
        <v>0</v>
      </c>
      <c r="F22" s="46" t="n">
        <f aca="false">IF(D22=0,0,E22/D22)</f>
        <v>0</v>
      </c>
      <c r="G22" s="47" t="str">
        <f aca="false">IF(AND(E22&gt;0,F22&gt;=$C$4),AVERAGEIFS(Assessment!$H$7:$H$55,Assessment!$C$7:$C$55,B22),"n/a")</f>
        <v>n/a</v>
      </c>
      <c r="H22" s="48" t="str">
        <f aca="false">IF(AND(ISNUMBER(G22),C22="Yes"),G22+ROW()/100000,"")</f>
        <v/>
      </c>
    </row>
    <row r="23" customFormat="false" ht="15" hidden="false" customHeight="false" outlineLevel="0" collapsed="false">
      <c r="A23" s="43" t="s">
        <v>59</v>
      </c>
      <c r="B23" s="44" t="s">
        <v>119</v>
      </c>
      <c r="C23" s="45" t="str">
        <f aca="false">INDEX($C$9:$C$15,MATCH(A23,$A$9:$A$15,0))</f>
        <v>Yes</v>
      </c>
      <c r="D23" s="45" t="n">
        <f aca="false">COUNTIF(Assessment!$C$7:$C$55,B23)</f>
        <v>3</v>
      </c>
      <c r="E23" s="45" t="n">
        <f aca="false">SUMPRODUCT((Assessment!$C$7:$C$55=B23)*ISNUMBER(Assessment!$H$7:$H$55))</f>
        <v>0</v>
      </c>
      <c r="F23" s="46" t="n">
        <f aca="false">IF(D23=0,0,E23/D23)</f>
        <v>0</v>
      </c>
      <c r="G23" s="47" t="str">
        <f aca="false">IF(AND(E23&gt;0,F23&gt;=$C$4),AVERAGEIFS(Assessment!$H$7:$H$55,Assessment!$C$7:$C$55,B23),"n/a")</f>
        <v>n/a</v>
      </c>
      <c r="H23" s="48" t="str">
        <f aca="false">IF(AND(ISNUMBER(G23),C23="Yes"),G23+ROW()/100000,"")</f>
        <v/>
      </c>
    </row>
    <row r="24" customFormat="false" ht="15" hidden="false" customHeight="false" outlineLevel="0" collapsed="false">
      <c r="A24" s="49" t="s">
        <v>138</v>
      </c>
      <c r="B24" s="44" t="s">
        <v>139</v>
      </c>
      <c r="C24" s="45" t="str">
        <f aca="false">INDEX($C$9:$C$15,MATCH(A24,$A$9:$A$15,0))</f>
        <v>Yes</v>
      </c>
      <c r="D24" s="45" t="n">
        <f aca="false">COUNTIF(Assessment!$C$7:$C$55,B24)</f>
        <v>3</v>
      </c>
      <c r="E24" s="45" t="n">
        <f aca="false">SUMPRODUCT((Assessment!$C$7:$C$55=B24)*ISNUMBER(Assessment!$H$7:$H$55))</f>
        <v>0</v>
      </c>
      <c r="F24" s="46" t="n">
        <f aca="false">IF(D24=0,0,E24/D24)</f>
        <v>0</v>
      </c>
      <c r="G24" s="47" t="str">
        <f aca="false">IF(AND(E24&gt;0,F24&gt;=$C$4),AVERAGEIFS(Assessment!$H$7:$H$55,Assessment!$C$7:$C$55,B24),"n/a")</f>
        <v>n/a</v>
      </c>
      <c r="H24" s="48" t="str">
        <f aca="false">IF(AND(ISNUMBER(G24),C24="Yes"),G24+ROW()/100000,"")</f>
        <v/>
      </c>
    </row>
    <row r="25" customFormat="false" ht="15" hidden="false" customHeight="false" outlineLevel="0" collapsed="false">
      <c r="A25" s="49" t="s">
        <v>138</v>
      </c>
      <c r="B25" s="44" t="s">
        <v>158</v>
      </c>
      <c r="C25" s="45" t="str">
        <f aca="false">INDEX($C$9:$C$15,MATCH(A25,$A$9:$A$15,0))</f>
        <v>Yes</v>
      </c>
      <c r="D25" s="45" t="n">
        <f aca="false">COUNTIF(Assessment!$C$7:$C$55,B25)</f>
        <v>3</v>
      </c>
      <c r="E25" s="45" t="n">
        <f aca="false">SUMPRODUCT((Assessment!$C$7:$C$55=B25)*ISNUMBER(Assessment!$H$7:$H$55))</f>
        <v>0</v>
      </c>
      <c r="F25" s="46" t="n">
        <f aca="false">IF(D25=0,0,E25/D25)</f>
        <v>0</v>
      </c>
      <c r="G25" s="47" t="str">
        <f aca="false">IF(AND(E25&gt;0,F25&gt;=$C$4),AVERAGEIFS(Assessment!$H$7:$H$55,Assessment!$C$7:$C$55,B25),"n/a")</f>
        <v>n/a</v>
      </c>
      <c r="H25" s="48" t="str">
        <f aca="false">IF(AND(ISNUMBER(G25),C25="Yes"),G25+ROW()/100000,"")</f>
        <v/>
      </c>
    </row>
    <row r="26" customFormat="false" ht="15" hidden="false" customHeight="false" outlineLevel="0" collapsed="false">
      <c r="A26" s="50" t="s">
        <v>177</v>
      </c>
      <c r="B26" s="44" t="s">
        <v>178</v>
      </c>
      <c r="C26" s="45" t="str">
        <f aca="false">INDEX($C$9:$C$15,MATCH(A26,$A$9:$A$15,0))</f>
        <v>Yes</v>
      </c>
      <c r="D26" s="45" t="n">
        <f aca="false">COUNTIF(Assessment!$C$7:$C$55,B26)</f>
        <v>5</v>
      </c>
      <c r="E26" s="45" t="n">
        <f aca="false">SUMPRODUCT((Assessment!$C$7:$C$55=B26)*ISNUMBER(Assessment!$H$7:$H$55))</f>
        <v>0</v>
      </c>
      <c r="F26" s="46" t="n">
        <f aca="false">IF(D26=0,0,E26/D26)</f>
        <v>0</v>
      </c>
      <c r="G26" s="47" t="str">
        <f aca="false">IF(AND(E26&gt;0,F26&gt;=$C$4),AVERAGEIFS(Assessment!$H$7:$H$55,Assessment!$C$7:$C$55,B26),"n/a")</f>
        <v>n/a</v>
      </c>
      <c r="H26" s="48" t="str">
        <f aca="false">IF(AND(ISNUMBER(G26),C26="Yes"),G26+ROW()/100000,"")</f>
        <v/>
      </c>
    </row>
    <row r="27" customFormat="false" ht="15" hidden="false" customHeight="false" outlineLevel="0" collapsed="false">
      <c r="A27" s="50" t="s">
        <v>177</v>
      </c>
      <c r="B27" s="44" t="s">
        <v>209</v>
      </c>
      <c r="C27" s="45" t="str">
        <f aca="false">INDEX($C$9:$C$15,MATCH(A27,$A$9:$A$15,0))</f>
        <v>Yes</v>
      </c>
      <c r="D27" s="45" t="n">
        <f aca="false">COUNTIF(Assessment!$C$7:$C$55,B27)</f>
        <v>3</v>
      </c>
      <c r="E27" s="45" t="n">
        <f aca="false">SUMPRODUCT((Assessment!$C$7:$C$55=B27)*ISNUMBER(Assessment!$H$7:$H$55))</f>
        <v>0</v>
      </c>
      <c r="F27" s="46" t="n">
        <f aca="false">IF(D27=0,0,E27/D27)</f>
        <v>0</v>
      </c>
      <c r="G27" s="47" t="str">
        <f aca="false">IF(AND(E27&gt;0,F27&gt;=$C$4),AVERAGEIFS(Assessment!$H$7:$H$55,Assessment!$C$7:$C$55,B27),"n/a")</f>
        <v>n/a</v>
      </c>
      <c r="H27" s="48" t="str">
        <f aca="false">IF(AND(ISNUMBER(G27),C27="Yes"),G27+ROW()/100000,"")</f>
        <v/>
      </c>
    </row>
    <row r="28" customFormat="false" ht="15" hidden="false" customHeight="false" outlineLevel="0" collapsed="false">
      <c r="A28" s="50" t="s">
        <v>177</v>
      </c>
      <c r="B28" s="44" t="s">
        <v>228</v>
      </c>
      <c r="C28" s="45" t="str">
        <f aca="false">INDEX($C$9:$C$15,MATCH(A28,$A$9:$A$15,0))</f>
        <v>Yes</v>
      </c>
      <c r="D28" s="45" t="n">
        <f aca="false">COUNTIF(Assessment!$C$7:$C$55,B28)</f>
        <v>4</v>
      </c>
      <c r="E28" s="45" t="n">
        <f aca="false">SUMPRODUCT((Assessment!$C$7:$C$55=B28)*ISNUMBER(Assessment!$H$7:$H$55))</f>
        <v>0</v>
      </c>
      <c r="F28" s="46" t="n">
        <f aca="false">IF(D28=0,0,E28/D28)</f>
        <v>0</v>
      </c>
      <c r="G28" s="47" t="str">
        <f aca="false">IF(AND(E28&gt;0,F28&gt;=$C$4),AVERAGEIFS(Assessment!$H$7:$H$55,Assessment!$C$7:$C$55,B28),"n/a")</f>
        <v>n/a</v>
      </c>
      <c r="H28" s="48" t="str">
        <f aca="false">IF(AND(ISNUMBER(G28),C28="Yes"),G28+ROW()/100000,"")</f>
        <v/>
      </c>
    </row>
    <row r="29" customFormat="false" ht="15" hidden="false" customHeight="false" outlineLevel="0" collapsed="false">
      <c r="A29" s="51" t="s">
        <v>252</v>
      </c>
      <c r="B29" s="44" t="s">
        <v>253</v>
      </c>
      <c r="C29" s="45" t="str">
        <f aca="false">INDEX($C$9:$C$15,MATCH(A29,$A$9:$A$15,0))</f>
        <v>Yes</v>
      </c>
      <c r="D29" s="45" t="n">
        <f aca="false">COUNTIF(Assessment!$C$7:$C$55,B29)</f>
        <v>3</v>
      </c>
      <c r="E29" s="45" t="n">
        <f aca="false">SUMPRODUCT((Assessment!$C$7:$C$55=B29)*ISNUMBER(Assessment!$H$7:$H$55))</f>
        <v>0</v>
      </c>
      <c r="F29" s="46" t="n">
        <f aca="false">IF(D29=0,0,E29/D29)</f>
        <v>0</v>
      </c>
      <c r="G29" s="47" t="str">
        <f aca="false">IF(AND(E29&gt;0,F29&gt;=$C$4),AVERAGEIFS(Assessment!$H$7:$H$55,Assessment!$C$7:$C$55,B29),"n/a")</f>
        <v>n/a</v>
      </c>
      <c r="H29" s="48" t="str">
        <f aca="false">IF(AND(ISNUMBER(G29),C29="Yes"),G29+ROW()/100000,"")</f>
        <v/>
      </c>
    </row>
    <row r="30" customFormat="false" ht="15" hidden="false" customHeight="false" outlineLevel="0" collapsed="false">
      <c r="A30" s="51" t="s">
        <v>252</v>
      </c>
      <c r="B30" s="44" t="s">
        <v>271</v>
      </c>
      <c r="C30" s="45" t="str">
        <f aca="false">INDEX($C$9:$C$15,MATCH(A30,$A$9:$A$15,0))</f>
        <v>Yes</v>
      </c>
      <c r="D30" s="45" t="n">
        <f aca="false">COUNTIF(Assessment!$C$7:$C$55,B30)</f>
        <v>3</v>
      </c>
      <c r="E30" s="45" t="n">
        <f aca="false">SUMPRODUCT((Assessment!$C$7:$C$55=B30)*ISNUMBER(Assessment!$H$7:$H$55))</f>
        <v>0</v>
      </c>
      <c r="F30" s="46" t="n">
        <f aca="false">IF(D30=0,0,E30/D30)</f>
        <v>0</v>
      </c>
      <c r="G30" s="47" t="str">
        <f aca="false">IF(AND(E30&gt;0,F30&gt;=$C$4),AVERAGEIFS(Assessment!$H$7:$H$55,Assessment!$C$7:$C$55,B30),"n/a")</f>
        <v>n/a</v>
      </c>
      <c r="H30" s="48" t="str">
        <f aca="false">IF(AND(ISNUMBER(G30),C30="Yes"),G30+ROW()/100000,"")</f>
        <v/>
      </c>
    </row>
    <row r="31" customFormat="false" ht="15" hidden="false" customHeight="false" outlineLevel="0" collapsed="false">
      <c r="A31" s="52" t="s">
        <v>290</v>
      </c>
      <c r="B31" s="44" t="s">
        <v>291</v>
      </c>
      <c r="C31" s="45" t="str">
        <f aca="false">INDEX($C$9:$C$15,MATCH(A31,$A$9:$A$15,0))</f>
        <v>Yes</v>
      </c>
      <c r="D31" s="45" t="n">
        <f aca="false">COUNTIF(Assessment!$C$7:$C$55,B31)</f>
        <v>3</v>
      </c>
      <c r="E31" s="45" t="n">
        <f aca="false">SUMPRODUCT((Assessment!$C$7:$C$55=B31)*ISNUMBER(Assessment!$H$7:$H$55))</f>
        <v>0</v>
      </c>
      <c r="F31" s="46" t="n">
        <f aca="false">IF(D31=0,0,E31/D31)</f>
        <v>0</v>
      </c>
      <c r="G31" s="47" t="str">
        <f aca="false">IF(AND(E31&gt;0,F31&gt;=$C$4),AVERAGEIFS(Assessment!$H$7:$H$55,Assessment!$C$7:$C$55,B31),"n/a")</f>
        <v>n/a</v>
      </c>
      <c r="H31" s="48" t="str">
        <f aca="false">IF(AND(ISNUMBER(G31),C31="Yes"),G31+ROW()/100000,"")</f>
        <v/>
      </c>
    </row>
    <row r="32" customFormat="false" ht="15" hidden="false" customHeight="false" outlineLevel="0" collapsed="false">
      <c r="A32" s="52" t="s">
        <v>290</v>
      </c>
      <c r="B32" s="44" t="s">
        <v>309</v>
      </c>
      <c r="C32" s="45" t="str">
        <f aca="false">INDEX($C$9:$C$15,MATCH(A32,$A$9:$A$15,0))</f>
        <v>Yes</v>
      </c>
      <c r="D32" s="45" t="n">
        <f aca="false">COUNTIF(Assessment!$C$7:$C$55,B32)</f>
        <v>4</v>
      </c>
      <c r="E32" s="45" t="n">
        <f aca="false">SUMPRODUCT((Assessment!$C$7:$C$55=B32)*ISNUMBER(Assessment!$H$7:$H$55))</f>
        <v>0</v>
      </c>
      <c r="F32" s="46" t="n">
        <f aca="false">IF(D32=0,0,E32/D32)</f>
        <v>0</v>
      </c>
      <c r="G32" s="47" t="str">
        <f aca="false">IF(AND(E32&gt;0,F32&gt;=$C$4),AVERAGEIFS(Assessment!$H$7:$H$55,Assessment!$C$7:$C$55,B32),"n/a")</f>
        <v>n/a</v>
      </c>
      <c r="H32" s="48" t="str">
        <f aca="false">IF(AND(ISNUMBER(G32),C32="Yes"),G32+ROW()/100000,"")</f>
        <v/>
      </c>
    </row>
    <row r="33" customFormat="false" ht="15" hidden="false" customHeight="false" outlineLevel="0" collapsed="false">
      <c r="A33" s="53" t="s">
        <v>333</v>
      </c>
      <c r="B33" s="44" t="s">
        <v>334</v>
      </c>
      <c r="C33" s="45" t="str">
        <f aca="false">INDEX($C$9:$C$15,MATCH(A33,$A$9:$A$15,0))</f>
        <v>No</v>
      </c>
      <c r="D33" s="45" t="n">
        <f aca="false">COUNTIF(Assessment!$C$7:$C$55,B33)</f>
        <v>1</v>
      </c>
      <c r="E33" s="45" t="n">
        <f aca="false">SUMPRODUCT((Assessment!$C$7:$C$55=B33)*ISNUMBER(Assessment!$H$7:$H$55))</f>
        <v>0</v>
      </c>
      <c r="F33" s="46" t="n">
        <f aca="false">IF(D33=0,0,E33/D33)</f>
        <v>0</v>
      </c>
      <c r="G33" s="47" t="str">
        <f aca="false">IF(AND(E33&gt;0,F33&gt;=$C$4),AVERAGEIFS(Assessment!$H$7:$H$55,Assessment!$C$7:$C$55,B33),"n/a")</f>
        <v>n/a</v>
      </c>
      <c r="H33" s="48" t="str">
        <f aca="false">IF(AND(ISNUMBER(G33),C33="Yes"),G33+ROW()/100000,"")</f>
        <v/>
      </c>
    </row>
    <row r="34" customFormat="false" ht="15" hidden="false" customHeight="false" outlineLevel="0" collapsed="false">
      <c r="A34" s="53" t="s">
        <v>333</v>
      </c>
      <c r="B34" s="44" t="s">
        <v>341</v>
      </c>
      <c r="C34" s="45" t="str">
        <f aca="false">INDEX($C$9:$C$15,MATCH(A34,$A$9:$A$15,0))</f>
        <v>No</v>
      </c>
      <c r="D34" s="45" t="n">
        <f aca="false">COUNTIF(Assessment!$C$7:$C$55,B34)</f>
        <v>1</v>
      </c>
      <c r="E34" s="45" t="n">
        <f aca="false">SUMPRODUCT((Assessment!$C$7:$C$55=B34)*ISNUMBER(Assessment!$H$7:$H$55))</f>
        <v>0</v>
      </c>
      <c r="F34" s="46" t="n">
        <f aca="false">IF(D34=0,0,E34/D34)</f>
        <v>0</v>
      </c>
      <c r="G34" s="47" t="str">
        <f aca="false">IF(AND(E34&gt;0,F34&gt;=$C$4),AVERAGEIFS(Assessment!$H$7:$H$55,Assessment!$C$7:$C$55,B34),"n/a")</f>
        <v>n/a</v>
      </c>
      <c r="H34" s="48" t="str">
        <f aca="false">IF(AND(ISNUMBER(G34),C34="Yes"),G34+ROW()/100000,"")</f>
        <v/>
      </c>
    </row>
    <row r="35" customFormat="false" ht="15" hidden="false" customHeight="false" outlineLevel="0" collapsed="false">
      <c r="A35" s="53" t="s">
        <v>333</v>
      </c>
      <c r="B35" s="44" t="s">
        <v>347</v>
      </c>
      <c r="C35" s="45" t="str">
        <f aca="false">INDEX($C$9:$C$15,MATCH(A35,$A$9:$A$15,0))</f>
        <v>No</v>
      </c>
      <c r="D35" s="45" t="n">
        <f aca="false">COUNTIF(Assessment!$C$7:$C$55,B35)</f>
        <v>1</v>
      </c>
      <c r="E35" s="45" t="n">
        <f aca="false">SUMPRODUCT((Assessment!$C$7:$C$55=B35)*ISNUMBER(Assessment!$H$7:$H$55))</f>
        <v>0</v>
      </c>
      <c r="F35" s="46" t="n">
        <f aca="false">IF(D35=0,0,E35/D35)</f>
        <v>0</v>
      </c>
      <c r="G35" s="47" t="str">
        <f aca="false">IF(AND(E35&gt;0,F35&gt;=$C$4),AVERAGEIFS(Assessment!$H$7:$H$55,Assessment!$C$7:$C$55,B35),"n/a")</f>
        <v>n/a</v>
      </c>
      <c r="H35" s="48" t="str">
        <f aca="false">IF(AND(ISNUMBER(G35),C35="Yes"),G35+ROW()/100000,"")</f>
        <v/>
      </c>
    </row>
    <row r="36" customFormat="false" ht="15" hidden="false" customHeight="false" outlineLevel="0" collapsed="false">
      <c r="A36" s="53" t="s">
        <v>333</v>
      </c>
      <c r="B36" s="44" t="s">
        <v>352</v>
      </c>
      <c r="C36" s="45" t="str">
        <f aca="false">INDEX($C$9:$C$15,MATCH(A36,$A$9:$A$15,0))</f>
        <v>No</v>
      </c>
      <c r="D36" s="45" t="n">
        <f aca="false">COUNTIF(Assessment!$C$7:$C$55,B36)</f>
        <v>1</v>
      </c>
      <c r="E36" s="45" t="n">
        <f aca="false">SUMPRODUCT((Assessment!$C$7:$C$55=B36)*ISNUMBER(Assessment!$H$7:$H$55))</f>
        <v>0</v>
      </c>
      <c r="F36" s="46" t="n">
        <f aca="false">IF(D36=0,0,E36/D36)</f>
        <v>0</v>
      </c>
      <c r="G36" s="47" t="str">
        <f aca="false">IF(AND(E36&gt;0,F36&gt;=$C$4),AVERAGEIFS(Assessment!$H$7:$H$55,Assessment!$C$7:$C$55,B36),"n/a")</f>
        <v>n/a</v>
      </c>
      <c r="H36" s="48" t="str">
        <f aca="false">IF(AND(ISNUMBER(G36),C36="Yes"),G36+ROW()/100000,"")</f>
        <v/>
      </c>
    </row>
    <row r="37" customFormat="false" ht="15" hidden="false" customHeight="false" outlineLevel="0" collapsed="false">
      <c r="A37" s="53" t="s">
        <v>333</v>
      </c>
      <c r="B37" s="44" t="s">
        <v>358</v>
      </c>
      <c r="C37" s="45" t="str">
        <f aca="false">INDEX($C$9:$C$15,MATCH(A37,$A$9:$A$15,0))</f>
        <v>No</v>
      </c>
      <c r="D37" s="45" t="n">
        <f aca="false">COUNTIF(Assessment!$C$7:$C$55,B37)</f>
        <v>1</v>
      </c>
      <c r="E37" s="45" t="n">
        <f aca="false">SUMPRODUCT((Assessment!$C$7:$C$55=B37)*ISNUMBER(Assessment!$H$7:$H$55))</f>
        <v>0</v>
      </c>
      <c r="F37" s="46" t="n">
        <f aca="false">IF(D37=0,0,E37/D37)</f>
        <v>0</v>
      </c>
      <c r="G37" s="47" t="str">
        <f aca="false">IF(AND(E37&gt;0,F37&gt;=$C$4),AVERAGEIFS(Assessment!$H$7:$H$55,Assessment!$C$7:$C$55,B37),"n/a")</f>
        <v>n/a</v>
      </c>
      <c r="H37" s="48" t="str">
        <f aca="false">IF(AND(ISNUMBER(G37),C37="Yes"),G37+ROW()/100000,"")</f>
        <v/>
      </c>
    </row>
    <row r="38" customFormat="false" ht="15" hidden="false" customHeight="false" outlineLevel="0" collapsed="false">
      <c r="A38" s="53" t="s">
        <v>364</v>
      </c>
      <c r="B38" s="44" t="s">
        <v>365</v>
      </c>
      <c r="C38" s="45" t="str">
        <f aca="false">INDEX($C$9:$C$15,MATCH(A38,$A$9:$A$15,0))</f>
        <v>No</v>
      </c>
      <c r="D38" s="45" t="n">
        <f aca="false">COUNTIF(Assessment!$C$7:$C$55,B38)</f>
        <v>1</v>
      </c>
      <c r="E38" s="45" t="n">
        <f aca="false">SUMPRODUCT((Assessment!$C$7:$C$55=B38)*ISNUMBER(Assessment!$H$7:$H$55))</f>
        <v>0</v>
      </c>
      <c r="F38" s="46" t="n">
        <f aca="false">IF(D38=0,0,E38/D38)</f>
        <v>0</v>
      </c>
      <c r="G38" s="47" t="str">
        <f aca="false">IF(AND(E38&gt;0,F38&gt;=$C$4),AVERAGEIFS(Assessment!$H$7:$H$55,Assessment!$C$7:$C$55,B38),"n/a")</f>
        <v>n/a</v>
      </c>
      <c r="H38" s="48" t="str">
        <f aca="false">IF(AND(ISNUMBER(G38),C38="Yes"),G38+ROW()/100000,"")</f>
        <v/>
      </c>
    </row>
    <row r="39" customFormat="false" ht="15" hidden="false" customHeight="false" outlineLevel="0" collapsed="false">
      <c r="A39" s="53" t="s">
        <v>364</v>
      </c>
      <c r="B39" s="44" t="s">
        <v>371</v>
      </c>
      <c r="C39" s="45" t="str">
        <f aca="false">INDEX($C$9:$C$15,MATCH(A39,$A$9:$A$15,0))</f>
        <v>No</v>
      </c>
      <c r="D39" s="45" t="n">
        <f aca="false">COUNTIF(Assessment!$C$7:$C$55,B39)</f>
        <v>1</v>
      </c>
      <c r="E39" s="45" t="n">
        <f aca="false">SUMPRODUCT((Assessment!$C$7:$C$55=B39)*ISNUMBER(Assessment!$H$7:$H$55))</f>
        <v>0</v>
      </c>
      <c r="F39" s="46" t="n">
        <f aca="false">IF(D39=0,0,E39/D39)</f>
        <v>0</v>
      </c>
      <c r="G39" s="47" t="str">
        <f aca="false">IF(AND(E39&gt;0,F39&gt;=$C$4),AVERAGEIFS(Assessment!$H$7:$H$55,Assessment!$C$7:$C$55,B39),"n/a")</f>
        <v>n/a</v>
      </c>
      <c r="H39" s="48" t="str">
        <f aca="false">IF(AND(ISNUMBER(G39),C39="Yes"),G39+ROW()/100000,"")</f>
        <v/>
      </c>
    </row>
    <row r="40" customFormat="false" ht="15" hidden="false" customHeight="false" outlineLevel="0" collapsed="false">
      <c r="A40" s="53" t="s">
        <v>364</v>
      </c>
      <c r="B40" s="44" t="s">
        <v>376</v>
      </c>
      <c r="C40" s="45" t="str">
        <f aca="false">INDEX($C$9:$C$15,MATCH(A40,$A$9:$A$15,0))</f>
        <v>No</v>
      </c>
      <c r="D40" s="45" t="n">
        <f aca="false">COUNTIF(Assessment!$C$7:$C$55,B40)</f>
        <v>1</v>
      </c>
      <c r="E40" s="45" t="n">
        <f aca="false">SUMPRODUCT((Assessment!$C$7:$C$55=B40)*ISNUMBER(Assessment!$H$7:$H$55))</f>
        <v>0</v>
      </c>
      <c r="F40" s="46" t="n">
        <f aca="false">IF(D40=0,0,E40/D40)</f>
        <v>0</v>
      </c>
      <c r="G40" s="47" t="str">
        <f aca="false">IF(AND(E40&gt;0,F40&gt;=$C$4),AVERAGEIFS(Assessment!$H$7:$H$55,Assessment!$C$7:$C$55,B40),"n/a")</f>
        <v>n/a</v>
      </c>
      <c r="H40" s="48" t="str">
        <f aca="false">IF(AND(ISNUMBER(G40),C40="Yes"),G40+ROW()/100000,"")</f>
        <v/>
      </c>
    </row>
    <row r="42" customFormat="false" ht="15" hidden="false" customHeight="false" outlineLevel="0" collapsed="false">
      <c r="A42" s="5" t="s">
        <v>441</v>
      </c>
    </row>
  </sheetData>
  <conditionalFormatting sqref="I9:I15">
    <cfRule type="colorScale" priority="2">
      <colorScale>
        <cfvo type="num" val="0"/>
        <cfvo type="num" val="2.5"/>
        <cfvo type="num" val="5"/>
        <color rgb="FFF8CBAD"/>
        <color rgb="FFFFEB9C"/>
        <color rgb="FFC6E0B4"/>
      </colorScale>
    </cfRule>
  </conditionalFormatting>
  <conditionalFormatting sqref="I17">
    <cfRule type="colorScale" priority="3">
      <colorScale>
        <cfvo type="num" val="0"/>
        <cfvo type="num" val="2.5"/>
        <cfvo type="num" val="5"/>
        <color rgb="FFF8CBAD"/>
        <color rgb="FFFFEB9C"/>
        <color rgb="FFC6E0B4"/>
      </colorScale>
    </cfRule>
  </conditionalFormatting>
  <conditionalFormatting sqref="G21:G40">
    <cfRule type="colorScale" priority="4">
      <colorScale>
        <cfvo type="num" val="0"/>
        <cfvo type="num" val="2.5"/>
        <cfvo type="num" val="5"/>
        <color rgb="FFF8CBAD"/>
        <color rgb="FFFFEB9C"/>
        <color rgb="FFC6E0B4"/>
      </colorScale>
    </cfRule>
  </conditionalFormatting>
  <conditionalFormatting sqref="K9:K17">
    <cfRule type="expression" priority="5" aboveAverage="0" equalAverage="0" bottom="0" percent="0" rank="0" text="" dxfId="10">
      <formula>K9="Complete"</formula>
    </cfRule>
    <cfRule type="expression" priority="6" aboveAverage="0" equalAverage="0" bottom="0" percent="0" rank="0" text="" dxfId="11">
      <formula>LEFT(K9,7)="Partial"</formula>
    </cfRule>
    <cfRule type="expression" priority="7" aboveAverage="0" equalAverage="0" bottom="0" percent="0" rank="0" text="" dxfId="12">
      <formula>K9="Insufficient data"</formula>
    </cfRule>
  </conditionalFormatting>
  <dataValidations count="2">
    <dataValidation allowBlank="false" errorStyle="stop" operator="between" showDropDown="false" showErrorMessage="false" showInputMessage="false" sqref="C5" type="list">
      <formula1>"Yes,No"</formula1>
      <formula2>0</formula2>
    </dataValidation>
    <dataValidation allowBlank="false" errorStyle="stop" operator="between" showDropDown="false" showErrorMessage="false" showInputMessage="false" sqref="C4" type="decimal">
      <formula1>0</formula1>
      <formula2>1</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true" outlineLevel="0" max="2" min="2" style="0" width="10"/>
    <col collapsed="false" customWidth="true" hidden="false" outlineLevel="0" max="4" min="3" style="0" width="24"/>
    <col collapsed="false" customWidth="true" hidden="false" outlineLevel="0" max="5" min="5" style="0" width="10"/>
    <col collapsed="false" customWidth="true" hidden="false" outlineLevel="0" max="6" min="6" style="0" width="14"/>
    <col collapsed="false" customWidth="true" hidden="false" outlineLevel="0" max="7" min="7" style="0" width="12"/>
    <col collapsed="false" customWidth="true" hidden="false" outlineLevel="0" max="8" min="8" style="0" width="46"/>
    <col collapsed="false" customWidth="true" hidden="false" outlineLevel="0" max="9" min="9" style="0" width="44"/>
    <col collapsed="false" customWidth="true" hidden="false" outlineLevel="0" max="10" min="10" style="0" width="18"/>
    <col collapsed="false" customWidth="true" hidden="false" outlineLevel="0" max="12" min="11" style="0" width="14"/>
  </cols>
  <sheetData>
    <row r="1" customFormat="false" ht="17.35" hidden="false" customHeight="false" outlineLevel="0" collapsed="false">
      <c r="A1" s="6" t="s">
        <v>442</v>
      </c>
    </row>
    <row r="2" customFormat="false" ht="15" hidden="false" customHeight="false" outlineLevel="0" collapsed="false">
      <c r="A2" s="5" t="s">
        <v>443</v>
      </c>
    </row>
    <row r="4" customFormat="false" ht="31.5" hidden="false" customHeight="true" outlineLevel="0" collapsed="false">
      <c r="A4" s="15" t="s">
        <v>444</v>
      </c>
      <c r="B4" s="15" t="s">
        <v>445</v>
      </c>
      <c r="C4" s="15" t="s">
        <v>65</v>
      </c>
      <c r="D4" s="15" t="s">
        <v>66</v>
      </c>
      <c r="E4" s="15" t="s">
        <v>71</v>
      </c>
      <c r="F4" s="15" t="s">
        <v>446</v>
      </c>
      <c r="G4" s="15" t="s">
        <v>447</v>
      </c>
      <c r="H4" s="15" t="s">
        <v>448</v>
      </c>
      <c r="I4" s="15" t="s">
        <v>449</v>
      </c>
      <c r="J4" s="15" t="s">
        <v>450</v>
      </c>
      <c r="K4" s="15" t="s">
        <v>451</v>
      </c>
      <c r="L4" s="15" t="s">
        <v>452</v>
      </c>
    </row>
    <row r="5" customFormat="false" ht="42" hidden="false" customHeight="true" outlineLevel="0" collapsed="false">
      <c r="A5" s="54" t="n">
        <v>1</v>
      </c>
      <c r="B5" s="55" t="str">
        <f aca="false">IFERROR(SMALL(Scores!$H$21:$H$40,A5),"")</f>
        <v/>
      </c>
      <c r="C5" s="23" t="str">
        <f aca="false">IF(B5="","",INDEX(Scores!$A$21:$A$40,MATCH(B5,Scores!$H$21:$H$40,0)))</f>
        <v/>
      </c>
      <c r="D5" s="23" t="str">
        <f aca="false">IF(B5="","",INDEX(Scores!$B$21:$B$40,MATCH(B5,Scores!$H$21:$H$40,0)))</f>
        <v/>
      </c>
      <c r="E5" s="56" t="str">
        <f aca="false">IF(B5="","",INDEX(Scores!$G$21:$G$40,MATCH(B5,Scores!$H$21:$H$40,0)))</f>
        <v/>
      </c>
      <c r="F5" s="54" t="str">
        <f aca="false">IF(E5="","",IF(E5&gt;=4,"Sustain",INT(E5)+1))</f>
        <v/>
      </c>
      <c r="G5" s="56" t="str">
        <f aca="false">IF(ISNUMBER(F5),F5-E5,"")</f>
        <v/>
      </c>
      <c r="H5" s="23" t="str">
        <f aca="false">IF(C5="","",IFERROR(INDEX(Reference!$B$13:$B$19,MATCH(C5,Reference!$A$13:$A$19,0)),""))</f>
        <v/>
      </c>
      <c r="I5" s="9"/>
      <c r="J5" s="9"/>
      <c r="K5" s="9"/>
      <c r="L5" s="9"/>
    </row>
    <row r="6" customFormat="false" ht="42" hidden="false" customHeight="true" outlineLevel="0" collapsed="false">
      <c r="A6" s="54" t="n">
        <v>2</v>
      </c>
      <c r="B6" s="55" t="str">
        <f aca="false">IFERROR(SMALL(Scores!$H$21:$H$40,A6),"")</f>
        <v/>
      </c>
      <c r="C6" s="23" t="str">
        <f aca="false">IF(B6="","",INDEX(Scores!$A$21:$A$40,MATCH(B6,Scores!$H$21:$H$40,0)))</f>
        <v/>
      </c>
      <c r="D6" s="23" t="str">
        <f aca="false">IF(B6="","",INDEX(Scores!$B$21:$B$40,MATCH(B6,Scores!$H$21:$H$40,0)))</f>
        <v/>
      </c>
      <c r="E6" s="56" t="str">
        <f aca="false">IF(B6="","",INDEX(Scores!$G$21:$G$40,MATCH(B6,Scores!$H$21:$H$40,0)))</f>
        <v/>
      </c>
      <c r="F6" s="54" t="str">
        <f aca="false">IF(E6="","",IF(E6&gt;=4,"Sustain",INT(E6)+1))</f>
        <v/>
      </c>
      <c r="G6" s="56" t="str">
        <f aca="false">IF(ISNUMBER(F6),F6-E6,"")</f>
        <v/>
      </c>
      <c r="H6" s="23" t="str">
        <f aca="false">IF(C6="","",IFERROR(INDEX(Reference!$B$13:$B$19,MATCH(C6,Reference!$A$13:$A$19,0)),""))</f>
        <v/>
      </c>
      <c r="I6" s="9"/>
      <c r="J6" s="9"/>
      <c r="K6" s="9"/>
      <c r="L6" s="9"/>
    </row>
    <row r="7" customFormat="false" ht="42" hidden="false" customHeight="true" outlineLevel="0" collapsed="false">
      <c r="A7" s="54" t="n">
        <v>3</v>
      </c>
      <c r="B7" s="55" t="str">
        <f aca="false">IFERROR(SMALL(Scores!$H$21:$H$40,A7),"")</f>
        <v/>
      </c>
      <c r="C7" s="23" t="str">
        <f aca="false">IF(B7="","",INDEX(Scores!$A$21:$A$40,MATCH(B7,Scores!$H$21:$H$40,0)))</f>
        <v/>
      </c>
      <c r="D7" s="23" t="str">
        <f aca="false">IF(B7="","",INDEX(Scores!$B$21:$B$40,MATCH(B7,Scores!$H$21:$H$40,0)))</f>
        <v/>
      </c>
      <c r="E7" s="56" t="str">
        <f aca="false">IF(B7="","",INDEX(Scores!$G$21:$G$40,MATCH(B7,Scores!$H$21:$H$40,0)))</f>
        <v/>
      </c>
      <c r="F7" s="54" t="str">
        <f aca="false">IF(E7="","",IF(E7&gt;=4,"Sustain",INT(E7)+1))</f>
        <v/>
      </c>
      <c r="G7" s="56" t="str">
        <f aca="false">IF(ISNUMBER(F7),F7-E7,"")</f>
        <v/>
      </c>
      <c r="H7" s="23" t="str">
        <f aca="false">IF(C7="","",IFERROR(INDEX(Reference!$B$13:$B$19,MATCH(C7,Reference!$A$13:$A$19,0)),""))</f>
        <v/>
      </c>
      <c r="I7" s="9"/>
      <c r="J7" s="9"/>
      <c r="K7" s="9"/>
      <c r="L7" s="9"/>
    </row>
    <row r="8" customFormat="false" ht="42" hidden="false" customHeight="true" outlineLevel="0" collapsed="false">
      <c r="A8" s="54" t="n">
        <v>4</v>
      </c>
      <c r="B8" s="55" t="str">
        <f aca="false">IFERROR(SMALL(Scores!$H$21:$H$40,A8),"")</f>
        <v/>
      </c>
      <c r="C8" s="23" t="str">
        <f aca="false">IF(B8="","",INDEX(Scores!$A$21:$A$40,MATCH(B8,Scores!$H$21:$H$40,0)))</f>
        <v/>
      </c>
      <c r="D8" s="23" t="str">
        <f aca="false">IF(B8="","",INDEX(Scores!$B$21:$B$40,MATCH(B8,Scores!$H$21:$H$40,0)))</f>
        <v/>
      </c>
      <c r="E8" s="56" t="str">
        <f aca="false">IF(B8="","",INDEX(Scores!$G$21:$G$40,MATCH(B8,Scores!$H$21:$H$40,0)))</f>
        <v/>
      </c>
      <c r="F8" s="54" t="str">
        <f aca="false">IF(E8="","",IF(E8&gt;=4,"Sustain",INT(E8)+1))</f>
        <v/>
      </c>
      <c r="G8" s="56" t="str">
        <f aca="false">IF(ISNUMBER(F8),F8-E8,"")</f>
        <v/>
      </c>
      <c r="H8" s="23" t="str">
        <f aca="false">IF(C8="","",IFERROR(INDEX(Reference!$B$13:$B$19,MATCH(C8,Reference!$A$13:$A$19,0)),""))</f>
        <v/>
      </c>
      <c r="I8" s="9"/>
      <c r="J8" s="9"/>
      <c r="K8" s="9"/>
      <c r="L8" s="9"/>
    </row>
    <row r="9" customFormat="false" ht="42" hidden="false" customHeight="true" outlineLevel="0" collapsed="false">
      <c r="A9" s="54" t="n">
        <v>5</v>
      </c>
      <c r="B9" s="55" t="str">
        <f aca="false">IFERROR(SMALL(Scores!$H$21:$H$40,A9),"")</f>
        <v/>
      </c>
      <c r="C9" s="23" t="str">
        <f aca="false">IF(B9="","",INDEX(Scores!$A$21:$A$40,MATCH(B9,Scores!$H$21:$H$40,0)))</f>
        <v/>
      </c>
      <c r="D9" s="23" t="str">
        <f aca="false">IF(B9="","",INDEX(Scores!$B$21:$B$40,MATCH(B9,Scores!$H$21:$H$40,0)))</f>
        <v/>
      </c>
      <c r="E9" s="56" t="str">
        <f aca="false">IF(B9="","",INDEX(Scores!$G$21:$G$40,MATCH(B9,Scores!$H$21:$H$40,0)))</f>
        <v/>
      </c>
      <c r="F9" s="54" t="str">
        <f aca="false">IF(E9="","",IF(E9&gt;=4,"Sustain",INT(E9)+1))</f>
        <v/>
      </c>
      <c r="G9" s="56" t="str">
        <f aca="false">IF(ISNUMBER(F9),F9-E9,"")</f>
        <v/>
      </c>
      <c r="H9" s="23" t="str">
        <f aca="false">IF(C9="","",IFERROR(INDEX(Reference!$B$13:$B$19,MATCH(C9,Reference!$A$13:$A$19,0)),""))</f>
        <v/>
      </c>
      <c r="I9" s="9"/>
      <c r="J9" s="9"/>
      <c r="K9" s="9"/>
      <c r="L9" s="9"/>
    </row>
    <row r="10" customFormat="false" ht="42" hidden="false" customHeight="true" outlineLevel="0" collapsed="false">
      <c r="A10" s="54" t="n">
        <v>6</v>
      </c>
      <c r="B10" s="55" t="str">
        <f aca="false">IFERROR(SMALL(Scores!$H$21:$H$40,A10),"")</f>
        <v/>
      </c>
      <c r="C10" s="23" t="str">
        <f aca="false">IF(B10="","",INDEX(Scores!$A$21:$A$40,MATCH(B10,Scores!$H$21:$H$40,0)))</f>
        <v/>
      </c>
      <c r="D10" s="23" t="str">
        <f aca="false">IF(B10="","",INDEX(Scores!$B$21:$B$40,MATCH(B10,Scores!$H$21:$H$40,0)))</f>
        <v/>
      </c>
      <c r="E10" s="56" t="str">
        <f aca="false">IF(B10="","",INDEX(Scores!$G$21:$G$40,MATCH(B10,Scores!$H$21:$H$40,0)))</f>
        <v/>
      </c>
      <c r="F10" s="54" t="str">
        <f aca="false">IF(E10="","",IF(E10&gt;=4,"Sustain",INT(E10)+1))</f>
        <v/>
      </c>
      <c r="G10" s="56" t="str">
        <f aca="false">IF(ISNUMBER(F10),F10-E10,"")</f>
        <v/>
      </c>
      <c r="H10" s="23" t="str">
        <f aca="false">IF(C10="","",IFERROR(INDEX(Reference!$B$13:$B$19,MATCH(C10,Reference!$A$13:$A$19,0)),""))</f>
        <v/>
      </c>
      <c r="I10" s="9"/>
      <c r="J10" s="9"/>
      <c r="K10" s="9"/>
      <c r="L10" s="9"/>
    </row>
    <row r="11" customFormat="false" ht="42" hidden="false" customHeight="true" outlineLevel="0" collapsed="false">
      <c r="A11" s="54" t="n">
        <v>7</v>
      </c>
      <c r="B11" s="55" t="str">
        <f aca="false">IFERROR(SMALL(Scores!$H$21:$H$40,A11),"")</f>
        <v/>
      </c>
      <c r="C11" s="23" t="str">
        <f aca="false">IF(B11="","",INDEX(Scores!$A$21:$A$40,MATCH(B11,Scores!$H$21:$H$40,0)))</f>
        <v/>
      </c>
      <c r="D11" s="23" t="str">
        <f aca="false">IF(B11="","",INDEX(Scores!$B$21:$B$40,MATCH(B11,Scores!$H$21:$H$40,0)))</f>
        <v/>
      </c>
      <c r="E11" s="56" t="str">
        <f aca="false">IF(B11="","",INDEX(Scores!$G$21:$G$40,MATCH(B11,Scores!$H$21:$H$40,0)))</f>
        <v/>
      </c>
      <c r="F11" s="54" t="str">
        <f aca="false">IF(E11="","",IF(E11&gt;=4,"Sustain",INT(E11)+1))</f>
        <v/>
      </c>
      <c r="G11" s="56" t="str">
        <f aca="false">IF(ISNUMBER(F11),F11-E11,"")</f>
        <v/>
      </c>
      <c r="H11" s="23" t="str">
        <f aca="false">IF(C11="","",IFERROR(INDEX(Reference!$B$13:$B$19,MATCH(C11,Reference!$A$13:$A$19,0)),""))</f>
        <v/>
      </c>
      <c r="I11" s="9"/>
      <c r="J11" s="9"/>
      <c r="K11" s="9"/>
      <c r="L11" s="9"/>
    </row>
    <row r="12" customFormat="false" ht="42" hidden="false" customHeight="true" outlineLevel="0" collapsed="false">
      <c r="A12" s="54" t="n">
        <v>8</v>
      </c>
      <c r="B12" s="55" t="str">
        <f aca="false">IFERROR(SMALL(Scores!$H$21:$H$40,A12),"")</f>
        <v/>
      </c>
      <c r="C12" s="23" t="str">
        <f aca="false">IF(B12="","",INDEX(Scores!$A$21:$A$40,MATCH(B12,Scores!$H$21:$H$40,0)))</f>
        <v/>
      </c>
      <c r="D12" s="23" t="str">
        <f aca="false">IF(B12="","",INDEX(Scores!$B$21:$B$40,MATCH(B12,Scores!$H$21:$H$40,0)))</f>
        <v/>
      </c>
      <c r="E12" s="56" t="str">
        <f aca="false">IF(B12="","",INDEX(Scores!$G$21:$G$40,MATCH(B12,Scores!$H$21:$H$40,0)))</f>
        <v/>
      </c>
      <c r="F12" s="54" t="str">
        <f aca="false">IF(E12="","",IF(E12&gt;=4,"Sustain",INT(E12)+1))</f>
        <v/>
      </c>
      <c r="G12" s="56" t="str">
        <f aca="false">IF(ISNUMBER(F12),F12-E12,"")</f>
        <v/>
      </c>
      <c r="H12" s="23" t="str">
        <f aca="false">IF(C12="","",IFERROR(INDEX(Reference!$B$13:$B$19,MATCH(C12,Reference!$A$13:$A$19,0)),""))</f>
        <v/>
      </c>
      <c r="I12" s="9"/>
      <c r="J12" s="9"/>
      <c r="K12" s="9"/>
      <c r="L12" s="9"/>
    </row>
    <row r="13" customFormat="false" ht="42" hidden="false" customHeight="true" outlineLevel="0" collapsed="false">
      <c r="A13" s="54" t="n">
        <v>9</v>
      </c>
      <c r="B13" s="55" t="str">
        <f aca="false">IFERROR(SMALL(Scores!$H$21:$H$40,A13),"")</f>
        <v/>
      </c>
      <c r="C13" s="23" t="str">
        <f aca="false">IF(B13="","",INDEX(Scores!$A$21:$A$40,MATCH(B13,Scores!$H$21:$H$40,0)))</f>
        <v/>
      </c>
      <c r="D13" s="23" t="str">
        <f aca="false">IF(B13="","",INDEX(Scores!$B$21:$B$40,MATCH(B13,Scores!$H$21:$H$40,0)))</f>
        <v/>
      </c>
      <c r="E13" s="56" t="str">
        <f aca="false">IF(B13="","",INDEX(Scores!$G$21:$G$40,MATCH(B13,Scores!$H$21:$H$40,0)))</f>
        <v/>
      </c>
      <c r="F13" s="54" t="str">
        <f aca="false">IF(E13="","",IF(E13&gt;=4,"Sustain",INT(E13)+1))</f>
        <v/>
      </c>
      <c r="G13" s="56" t="str">
        <f aca="false">IF(ISNUMBER(F13),F13-E13,"")</f>
        <v/>
      </c>
      <c r="H13" s="23" t="str">
        <f aca="false">IF(C13="","",IFERROR(INDEX(Reference!$B$13:$B$19,MATCH(C13,Reference!$A$13:$A$19,0)),""))</f>
        <v/>
      </c>
      <c r="I13" s="9"/>
      <c r="J13" s="9"/>
      <c r="K13" s="9"/>
      <c r="L13" s="9"/>
    </row>
    <row r="14" customFormat="false" ht="42" hidden="false" customHeight="true" outlineLevel="0" collapsed="false">
      <c r="A14" s="54" t="n">
        <v>10</v>
      </c>
      <c r="B14" s="55" t="str">
        <f aca="false">IFERROR(SMALL(Scores!$H$21:$H$40,A14),"")</f>
        <v/>
      </c>
      <c r="C14" s="23" t="str">
        <f aca="false">IF(B14="","",INDEX(Scores!$A$21:$A$40,MATCH(B14,Scores!$H$21:$H$40,0)))</f>
        <v/>
      </c>
      <c r="D14" s="23" t="str">
        <f aca="false">IF(B14="","",INDEX(Scores!$B$21:$B$40,MATCH(B14,Scores!$H$21:$H$40,0)))</f>
        <v/>
      </c>
      <c r="E14" s="56" t="str">
        <f aca="false">IF(B14="","",INDEX(Scores!$G$21:$G$40,MATCH(B14,Scores!$H$21:$H$40,0)))</f>
        <v/>
      </c>
      <c r="F14" s="54" t="str">
        <f aca="false">IF(E14="","",IF(E14&gt;=4,"Sustain",INT(E14)+1))</f>
        <v/>
      </c>
      <c r="G14" s="56" t="str">
        <f aca="false">IF(ISNUMBER(F14),F14-E14,"")</f>
        <v/>
      </c>
      <c r="H14" s="23" t="str">
        <f aca="false">IF(C14="","",IFERROR(INDEX(Reference!$B$13:$B$19,MATCH(C14,Reference!$A$13:$A$19,0)),""))</f>
        <v/>
      </c>
      <c r="I14" s="9"/>
      <c r="J14" s="9"/>
      <c r="K14" s="9"/>
      <c r="L14" s="9"/>
    </row>
  </sheetData>
  <conditionalFormatting sqref="E5:E14">
    <cfRule type="colorScale" priority="2">
      <colorScale>
        <cfvo type="num" val="0"/>
        <cfvo type="num" val="2.5"/>
        <cfvo type="num" val="5"/>
        <color rgb="FFF8CBAD"/>
        <color rgb="FFFFEB9C"/>
        <color rgb="FFC6E0B4"/>
      </colorScale>
    </cfRule>
  </conditionalFormatting>
  <dataValidations count="1">
    <dataValidation allowBlank="true" errorStyle="stop" operator="between" showDropDown="false" showErrorMessage="false" showInputMessage="false" sqref="L5:L14" type="list">
      <formula1>"Not started,In progress,Done"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2026-10-09T09:15:24Z</dcterms:created>
  <dc:creator>openpyxl</dc:creator>
  <dc:description/>
  <dc:language>en-US</dc:language>
  <cp:lastModifiedBy/>
  <dcterms:modified xsi:type="dcterms:W3CDTF">2026-10-09T09:15:26Z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